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Questa_cartella_di_lavoro" defaultThemeVersion="124226"/>
  <mc:AlternateContent xmlns:mc="http://schemas.openxmlformats.org/markup-compatibility/2006">
    <mc:Choice Requires="x15">
      <x15ac:absPath xmlns:x15ac="http://schemas.microsoft.com/office/spreadsheetml/2010/11/ac" url="G:\Formula D\Formula Dla LIUT\Campionato 2019\Configuratore\"/>
    </mc:Choice>
  </mc:AlternateContent>
  <xr:revisionPtr revIDLastSave="0" documentId="13_ncr:1_{3F3DC8E3-726D-443F-BE91-35E2BF3BCAC2}" xr6:coauthVersionLast="36" xr6:coauthVersionMax="36" xr10:uidLastSave="{00000000-0000-0000-0000-000000000000}"/>
  <bookViews>
    <workbookView xWindow="38400" yWindow="105" windowWidth="38400" windowHeight="20235" xr2:uid="{00000000-000D-0000-FFFF-FFFF00000000}"/>
  </bookViews>
  <sheets>
    <sheet name="Set Up Vettura" sheetId="13" r:id="rId1"/>
    <sheet name="Scheda Vettura" sheetId="14" r:id="rId2"/>
    <sheet name="Piloti e scuderie" sheetId="2" r:id="rId3"/>
    <sheet name="Caratteristiche Scuderie" sheetId="7" r:id="rId4"/>
    <sheet name="Abilità Principali" sheetId="1" r:id="rId5"/>
    <sheet name="Abilità Secondaria" sheetId="5" r:id="rId6"/>
  </sheets>
  <definedNames>
    <definedName name="_xlnm._FilterDatabase" localSheetId="0" hidden="1">'Set Up Vettura'!$G$8:$H$11</definedName>
    <definedName name="_xlnm.Print_Area" localSheetId="1">'Scheda Vettura'!$A$1:$X$86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6" i="13" l="1"/>
  <c r="AC80" i="14" l="1"/>
  <c r="AC81" i="14"/>
  <c r="AC82" i="14"/>
  <c r="AC83" i="14"/>
  <c r="AC84" i="14"/>
  <c r="AC85" i="14"/>
  <c r="Z80" i="14"/>
  <c r="AA83" i="14"/>
  <c r="AB83" i="14"/>
  <c r="AA84" i="14"/>
  <c r="AB84" i="14"/>
  <c r="AA85" i="14"/>
  <c r="AB85" i="14"/>
  <c r="Z85" i="14"/>
  <c r="Z84" i="14"/>
  <c r="Z83" i="14"/>
  <c r="AA82" i="14"/>
  <c r="AB82" i="14"/>
  <c r="Z82" i="14"/>
  <c r="AA81" i="14"/>
  <c r="AB81" i="14"/>
  <c r="Z81" i="14"/>
  <c r="AB80" i="14"/>
  <c r="AA80" i="14"/>
  <c r="E8" i="13" l="1"/>
  <c r="Z58" i="14" l="1"/>
  <c r="A86" i="14" l="1"/>
  <c r="M85" i="14"/>
  <c r="A84" i="14"/>
  <c r="M86" i="14"/>
  <c r="A85" i="14"/>
  <c r="M84" i="14"/>
  <c r="A60" i="14"/>
  <c r="A59" i="14"/>
  <c r="M51" i="14"/>
  <c r="A51" i="14"/>
  <c r="L10" i="13"/>
  <c r="L9" i="13"/>
  <c r="E6" i="13"/>
  <c r="G8" i="13" l="1"/>
  <c r="G7" i="13"/>
  <c r="L11" i="13"/>
  <c r="D43" i="14"/>
  <c r="N6" i="13"/>
  <c r="K16" i="13" l="1"/>
  <c r="K17" i="13"/>
  <c r="K19" i="13"/>
  <c r="M20" i="13" s="1"/>
  <c r="Z30" i="14" l="1"/>
  <c r="K21" i="13"/>
  <c r="B21" i="13" s="1"/>
  <c r="O9" i="14"/>
  <c r="O7" i="14"/>
  <c r="G9" i="14"/>
  <c r="G7" i="14"/>
  <c r="T5" i="14"/>
  <c r="A61" i="14"/>
  <c r="M71" i="14"/>
  <c r="M70" i="14"/>
  <c r="M69" i="14"/>
  <c r="X5" i="14"/>
  <c r="W5" i="14"/>
  <c r="N9" i="14"/>
  <c r="M9" i="14"/>
  <c r="L9" i="14"/>
  <c r="K9" i="14"/>
  <c r="F9" i="14"/>
  <c r="E9" i="14"/>
  <c r="D9" i="14"/>
  <c r="C9" i="14"/>
  <c r="N7" i="14"/>
  <c r="M7" i="14"/>
  <c r="L7" i="14"/>
  <c r="K7" i="14"/>
  <c r="F7" i="14"/>
  <c r="E7" i="14"/>
  <c r="D7" i="14"/>
  <c r="C7" i="14"/>
  <c r="S7" i="14"/>
  <c r="R7" i="14"/>
  <c r="S5" i="14"/>
  <c r="R5" i="14"/>
  <c r="Q5" i="14"/>
  <c r="P5" i="14"/>
  <c r="K5" i="14"/>
  <c r="J5" i="14"/>
  <c r="I5" i="14"/>
  <c r="H5" i="14"/>
  <c r="G5" i="14"/>
  <c r="F5" i="14"/>
  <c r="E5" i="14"/>
  <c r="D5" i="14"/>
  <c r="C5" i="14"/>
  <c r="C1" i="14"/>
  <c r="L17" i="13"/>
  <c r="L16" i="13"/>
  <c r="W9" i="14"/>
  <c r="A7" i="13"/>
  <c r="A20" i="14" l="1"/>
  <c r="A3" i="14"/>
  <c r="Z35" i="14" s="1"/>
  <c r="AA35" i="14" s="1"/>
  <c r="A2" i="14"/>
  <c r="AC48" i="14" s="1"/>
  <c r="AA30" i="14" s="1"/>
  <c r="X7" i="14"/>
  <c r="W7" i="14"/>
  <c r="X9" i="14"/>
  <c r="S9" i="14"/>
  <c r="T9" i="14"/>
  <c r="V9" i="14"/>
  <c r="R9" i="14"/>
  <c r="M1" i="14"/>
  <c r="AJ2" i="14" s="1"/>
  <c r="A42" i="14" l="1"/>
  <c r="D42" i="14"/>
  <c r="D41" i="14"/>
  <c r="A41" i="14"/>
  <c r="A37" i="14"/>
  <c r="D37" i="14"/>
  <c r="D39" i="14"/>
  <c r="A39" i="14"/>
  <c r="D38" i="14"/>
  <c r="A38" i="14"/>
  <c r="D40" i="14"/>
  <c r="A40" i="14"/>
  <c r="M2" i="14"/>
  <c r="A18" i="14" s="1"/>
  <c r="Z18" i="14" s="1"/>
  <c r="A17" i="14"/>
  <c r="F23" i="14"/>
  <c r="A24" i="14" s="1"/>
  <c r="F21" i="14"/>
  <c r="A22" i="14" s="1"/>
  <c r="G10" i="13"/>
  <c r="AB18" i="14" l="1"/>
  <c r="M17" i="14"/>
  <c r="Z19" i="14"/>
  <c r="A19" i="14" s="1"/>
  <c r="X18" i="14"/>
  <c r="A53" i="14"/>
  <c r="M53" i="14"/>
  <c r="B8" i="13"/>
  <c r="B9" i="13" s="1"/>
  <c r="A10" i="13" s="1"/>
  <c r="A1" i="14" l="1"/>
  <c r="A11" i="13"/>
  <c r="M3" i="14"/>
  <c r="Q3" i="14"/>
  <c r="AH2" i="14" s="1"/>
  <c r="Z2" i="14" l="1"/>
  <c r="Z54" i="14" s="1"/>
  <c r="AI2" i="14"/>
  <c r="AF2" i="14"/>
  <c r="AE56" i="14" s="1"/>
  <c r="AA2" i="14"/>
  <c r="AE71" i="14" s="1"/>
  <c r="AL2" i="14"/>
  <c r="AB2" i="14"/>
  <c r="AC2" i="14"/>
  <c r="AE2" i="14"/>
  <c r="AE70" i="14" s="1"/>
  <c r="AN2" i="14"/>
  <c r="AG2" i="14"/>
  <c r="AK2" i="14"/>
  <c r="AM2" i="14"/>
  <c r="AD2" i="14"/>
  <c r="AE57" i="14" s="1"/>
  <c r="Z55" i="14" l="1"/>
  <c r="D56" i="14" s="1"/>
  <c r="D57" i="14" s="1"/>
  <c r="M49" i="14"/>
  <c r="A49" i="14"/>
  <c r="M48" i="14"/>
  <c r="S33" i="14"/>
  <c r="T33" i="14"/>
  <c r="V33" i="14"/>
  <c r="H33" i="14"/>
  <c r="L33" i="14"/>
  <c r="J33" i="14"/>
  <c r="T30" i="14"/>
  <c r="U30" i="14"/>
  <c r="A54" i="14"/>
  <c r="K33" i="14"/>
  <c r="M33" i="14"/>
  <c r="O33" i="14"/>
  <c r="R30" i="14"/>
  <c r="A65" i="14"/>
  <c r="M54" i="14"/>
  <c r="K30" i="14"/>
  <c r="L30" i="14"/>
  <c r="R33" i="14"/>
  <c r="O30" i="14"/>
  <c r="I33" i="14"/>
  <c r="S30" i="14"/>
  <c r="U33" i="14"/>
  <c r="A66" i="14"/>
  <c r="P33" i="14"/>
  <c r="A64" i="14"/>
  <c r="Q33" i="14"/>
  <c r="P30" i="14"/>
  <c r="H30" i="14"/>
  <c r="A63" i="14"/>
  <c r="Q30" i="14"/>
  <c r="I30" i="14"/>
  <c r="H11" i="14"/>
  <c r="N33" i="14"/>
  <c r="N30" i="14"/>
  <c r="J30" i="14"/>
  <c r="M30" i="14"/>
  <c r="V30" i="14"/>
  <c r="D46" i="14"/>
  <c r="D45" i="14"/>
  <c r="AE69" i="14"/>
  <c r="Z70" i="14" s="1"/>
  <c r="A69" i="14" l="1"/>
  <c r="A70" i="14"/>
  <c r="A71" i="14"/>
  <c r="A15" i="14"/>
  <c r="A12" i="14"/>
  <c r="A14" i="14"/>
  <c r="A13" i="14"/>
</calcChain>
</file>

<file path=xl/sharedStrings.xml><?xml version="1.0" encoding="utf-8"?>
<sst xmlns="http://schemas.openxmlformats.org/spreadsheetml/2006/main" count="515" uniqueCount="312">
  <si>
    <t>n.</t>
  </si>
  <si>
    <t>Descrizione</t>
  </si>
  <si>
    <t>Appaloosa</t>
  </si>
  <si>
    <t>GutVon-Gaz</t>
  </si>
  <si>
    <t>Lampottini</t>
  </si>
  <si>
    <t>Lingiery-Talvolt</t>
  </si>
  <si>
    <t>McSbyrrell</t>
  </si>
  <si>
    <t>Nanny</t>
  </si>
  <si>
    <t>NikitaVaz</t>
  </si>
  <si>
    <t>Phonda</t>
  </si>
  <si>
    <t>Skrota</t>
  </si>
  <si>
    <t>Voolvo</t>
  </si>
  <si>
    <t>Una volta per giro puoi ignorare una freccia stampata su una casella del circuito, dopodiché devi effettuare un test Tenuta di Strada.</t>
  </si>
  <si>
    <t>Ignori le penalità derivanti dalla pista bagnata per i Tiri Collisione e Tenuta di Strada, inoltre, con pneumatici da asciutto, la tua vettura slitta di 1 casella in meno rispetto al normale.</t>
  </si>
  <si>
    <t>Nessuno può mai prendere la tua Scia, inoltre, quando vieni sorpassato e ti trovi in rettilineo, il Pilota che ha effettuato il sorpasso DEVE ridurre il proprio movimento di una casella.</t>
  </si>
  <si>
    <t>Se sei in 5° o 6° marcia, il primo Punto Freno (PF) eventualmente speso, può valere doppio.</t>
  </si>
  <si>
    <r>
      <t xml:space="preserve">Una volta per Gran Premio, </t>
    </r>
    <r>
      <rPr>
        <sz val="9"/>
        <rFont val="Calibri"/>
        <family val="2"/>
      </rPr>
      <t xml:space="preserve">pagando un </t>
    </r>
    <r>
      <rPr>
        <b/>
        <sz val="9"/>
        <rFont val="Calibri"/>
        <family val="2"/>
      </rPr>
      <t>Punto Motore (PM)</t>
    </r>
    <r>
      <rPr>
        <sz val="9"/>
        <rFont val="Calibri"/>
        <family val="2"/>
      </rPr>
      <t xml:space="preserve">, invece di lanciare il </t>
    </r>
    <r>
      <rPr>
        <b/>
        <sz val="9"/>
        <rFont val="Calibri"/>
        <family val="2"/>
      </rPr>
      <t>DadoMarcia</t>
    </r>
    <r>
      <rPr>
        <sz val="9"/>
        <rFont val="Calibri"/>
        <family val="2"/>
      </rPr>
      <t xml:space="preserve">, puoi scegliere un valore a tuo piacimento, restando nell’intervallo dei risultati possibili della marcia inserita. Il valore scelto </t>
    </r>
    <r>
      <rPr>
        <u/>
        <sz val="9"/>
        <rFont val="Calibri"/>
        <family val="2"/>
      </rPr>
      <t>NON</t>
    </r>
    <r>
      <rPr>
        <sz val="9"/>
        <rFont val="Calibri"/>
        <family val="2"/>
      </rPr>
      <t xml:space="preserve"> causerà </t>
    </r>
    <r>
      <rPr>
        <b/>
        <i/>
        <sz val="9"/>
        <rFont val="Calibri"/>
        <family val="2"/>
      </rPr>
      <t>Cambiamento del Meteo</t>
    </r>
  </si>
  <si>
    <t>Ogni volta che vieni coinvolto in un Tiri Collisione darai una ulteriore penalità di -1 al Tiro Collisione dell'avversario</t>
  </si>
  <si>
    <t>Quando attraversi o ti fermi su una casella pericolosa ne subisci gli effetti solo se tiri un 1 sul DadoEventi.</t>
  </si>
  <si>
    <t>Quando ricorri al Boost, al KERS o alla Scia, puoi muovere meno caselle di quante previste dalle regole generali, senza per questo utilizzare Punti Freno (PF).</t>
  </si>
  <si>
    <t>Una volta per Gran Premio puoi saltare una marcia in salita e passare, per esempio, dalla 3° alla 5°, dopodiché devi tirare il DadoEventi, se il risultato è uguale od inferiore alla marcia innestata, perdi un Punto Motore (PM).</t>
  </si>
  <si>
    <r>
      <t xml:space="preserve">Una volta a Gran Premio puoi rilanciare il </t>
    </r>
    <r>
      <rPr>
        <b/>
        <sz val="9"/>
        <rFont val="Calibri"/>
        <family val="2"/>
      </rPr>
      <t>DadoMarcia</t>
    </r>
    <r>
      <rPr>
        <sz val="9"/>
        <rFont val="Calibri"/>
        <family val="2"/>
      </rPr>
      <t xml:space="preserve">, ma devi accettare il secondo risultato, dopodiché devi effettuare un test </t>
    </r>
    <r>
      <rPr>
        <b/>
        <i/>
        <sz val="9"/>
        <rFont val="Calibri"/>
        <family val="2"/>
      </rPr>
      <t>Tenuta di Strada</t>
    </r>
    <r>
      <rPr>
        <sz val="9"/>
        <rFont val="Calibri"/>
        <family val="2"/>
      </rPr>
      <t>.</t>
    </r>
  </si>
  <si>
    <t>Una volta a Gran Premio puoi lanciare il DadoMarcia relativo ad una marcia immediatamente superiore rispetto a quella innestata, dopodiché devi tirare il DadoEventi, se il risultato è uguale od inferiore alla marcia del DadoMarcia utilizzato, perdi un Punto Motore (PM).</t>
  </si>
  <si>
    <t>Una volta per Gran Premio puoi andare in overshooting di tre caselle senza perdere Punti Gomma (PG), dopodiché tira un DadoEventi, con un risultato uguale od inferiore al numero di Punti Gomma (PG) che avresti dovuto pagare, vai in Testacoda</t>
  </si>
  <si>
    <t>Una volta a Gran Premio puoi ritirare il DadoMarcia esattamente come faresti se utilizzassi un Punto Pilota (PP), ma dopo aver mosso la macchina, devi effettuare un test come se passassi su una macchia d’olio.</t>
  </si>
  <si>
    <t>Quando sei pari con un altro pilota ha la precedenza sull’Ordine del turno, a prescindere dalla marcia inserita.</t>
  </si>
  <si>
    <t>In ogni curva puoi modificare lo spostamento di una casella in più o in meno. Ogni utilizzo di questa abilità costa 1 Punto Gomme (PG).</t>
  </si>
  <si>
    <t>Dopo un testacoda, puoi ripartire direttamente dalla 2° marcia senza effettuare alcuna Prova Partenza.</t>
  </si>
  <si>
    <t>Quando tiri per il le condizioni meteo (sia dopo lo schieramento, che durante la gara), può aggiungere + o - 3 al tiro di dado; inoltre, se cambia il meteo, può subirne gli effetti con un turno di ritardo a tua discrezione</t>
  </si>
  <si>
    <t>Una volta per Gran Premio puoi effettuare uno, e uno solo, movimento di zigzag lungo un rettilineo che ti permetta di ridurre il movimento di una casella al massimo; dopodichè devi effettuare un test Tenuta di Strada.</t>
  </si>
  <si>
    <t>Una volta a giro, quando piove, puoi ridurre a zero le penalità dello slittamento.</t>
  </si>
  <si>
    <t>Una volta a Gran Premio, se all'inizio del turno di tutti i giocatori ti trovi in una casella adiacente a quella di un'altra vettura, prima di tirare il DadoMarcia puoi dichiarare di voler utilizzare tale abilità ottenendo un bonus di +2 al dado di 5° o 6° marcia. Il bonus, se utilizzato, deve essere utilizzato per intero, se non utilizzato è comunque perso.</t>
  </si>
  <si>
    <t>Puoi ignorare le frecce stampate sulle caselle poste alla fine dei rettilinei.</t>
  </si>
  <si>
    <t>Della quantità totale di Punti Struttura/Assetto (PA) a disposizione, puoi attribuirne 1 alle componenti Tipiche dopo aver visto le condizioni meteo prima della partenza.</t>
  </si>
  <si>
    <t>Puoi usufruire della Scia, e quindi del DRS, anche in 3° marcia, indipendentemente dalla marcia della vettura da superare, anche se quest’ultima ha una marcia più alta (purché non sia eliminata, in stallo o in testacoda). Inoltre non ha mai penalità dovute al Carico Aerodinamico Alto o Basso quando effettui un Tiro Collisione.</t>
  </si>
  <si>
    <t>Quando utilizzi il Boost ed effettui la Prova Turbocompressore, con un risultato di 16+ non hai nessun consumo.</t>
  </si>
  <si>
    <t>Hai un bonus di +1 quando effettui un Tiro Tenuta di Strada, che diventa +2 quando la vettura è rimasta con un solo Punto Sospensioni (PS).</t>
  </si>
  <si>
    <t>Ad ogni gara, tu e il tuo compagno di scuderia acquisite la caratteristica di una scuderia di voltra scelta tra quelle che disputano il vostro stesso Gran Premio; entrambe le vetture devono avere la stessa caratteristica.</t>
  </si>
  <si>
    <t>iscr.</t>
  </si>
  <si>
    <t>Pilota</t>
  </si>
  <si>
    <t>Ab. Principale</t>
  </si>
  <si>
    <t>Ab. Secondaria 1</t>
  </si>
  <si>
    <t>Staccatore</t>
  </si>
  <si>
    <t>Controllo Perfetto</t>
  </si>
  <si>
    <t>Preservatore di Gomme</t>
  </si>
  <si>
    <t>Pilota Competitivo</t>
  </si>
  <si>
    <t>Quick Shift</t>
  </si>
  <si>
    <t>Accelerazione Precisa</t>
  </si>
  <si>
    <t>Doppia Cambiata</t>
  </si>
  <si>
    <t>Push to Go</t>
  </si>
  <si>
    <t>Duro da Sorpassare</t>
  </si>
  <si>
    <t>Incollato alla Strada</t>
  </si>
  <si>
    <t>Antipatinamento</t>
  </si>
  <si>
    <t>Asso del Volante</t>
  </si>
  <si>
    <t>Scuderia</t>
  </si>
  <si>
    <t>Set Up Vettura</t>
  </si>
  <si>
    <t>Una volta soddisfatti del vostro Set Up potete stampare la "scheda Vettura"</t>
  </si>
  <si>
    <t>Sì</t>
  </si>
  <si>
    <t>No</t>
  </si>
  <si>
    <t>Galleria del Vento</t>
  </si>
  <si>
    <t>Settaggi Rapidi</t>
  </si>
  <si>
    <t>Componenti Perfezionati</t>
  </si>
  <si>
    <t>Sospensioni Attive</t>
  </si>
  <si>
    <t>Tecnologia in Ghisa</t>
  </si>
  <si>
    <t>Punti struttura Disponibili:</t>
  </si>
  <si>
    <t>Punti Struttura Utilizzati:</t>
  </si>
  <si>
    <t>Disavanzo:</t>
  </si>
  <si>
    <t>Componenti Tipiche</t>
  </si>
  <si>
    <t>Componenti Avanzate</t>
  </si>
  <si>
    <t>Punti Gomma</t>
  </si>
  <si>
    <t>Carico Aerodinamico</t>
  </si>
  <si>
    <t>Punti Freno</t>
  </si>
  <si>
    <t>KERS</t>
  </si>
  <si>
    <t>Punti Trasmissione</t>
  </si>
  <si>
    <t>Punti Motore</t>
  </si>
  <si>
    <t>Punti Boost</t>
  </si>
  <si>
    <t>Punti Carrozzeria</t>
  </si>
  <si>
    <t>Punti Box</t>
  </si>
  <si>
    <t>Punti Sospensioni</t>
  </si>
  <si>
    <t>Chassis a Struttura Rinforzata</t>
  </si>
  <si>
    <t>Componenti a Basso Costo</t>
  </si>
  <si>
    <t>Abilità Principale</t>
  </si>
  <si>
    <t>Abilità Secondaria</t>
  </si>
  <si>
    <t>Caratteristica</t>
  </si>
  <si>
    <t>Alto</t>
  </si>
  <si>
    <t>Medio</t>
  </si>
  <si>
    <t>Basso</t>
  </si>
  <si>
    <t>Esperto in Qualifica</t>
  </si>
  <si>
    <t>Riflessi Pronti</t>
  </si>
  <si>
    <t>nessun bonus e nessuna penalità</t>
  </si>
  <si>
    <t>velocità max in 4° marcia: 11 caselle</t>
  </si>
  <si>
    <t>velocità max in 5° marcia: 18 caselle</t>
  </si>
  <si>
    <t>velocità max in 6° marcia: 26 caselle</t>
  </si>
  <si>
    <t>la prima casella di tutte le curve può contare due caselle, opzionale</t>
  </si>
  <si>
    <t>in 4° marcia: +1 casella opzionale</t>
  </si>
  <si>
    <t>in 5° marcia: +2 caselle opzionale</t>
  </si>
  <si>
    <t>in 6° marcia: +4 caselle opzionale</t>
  </si>
  <si>
    <t>ogni sosta obbligatoria in curva comporterà lo slittamento di una casella</t>
  </si>
  <si>
    <t>Invece di effettuare la Prova Partenza, usa la seguente tabella spostandoti come indicato e senza utilizzare il Dado di 1° marcia:
1: stallo; Da 2 a 3: 1 Casella di Mov.: Da 4 a 5: 2 Caselle di Mov.;
Da 6 a 10: 3 Caselle di Mov.; Da 11 a 15: 4 Caselle di Mov.; Da 16 a 20: 5 Caselle di Mov.
Nel turno successivo puoi inserire normalmente la 2° marcia.</t>
  </si>
  <si>
    <t>Meteorologo</t>
  </si>
  <si>
    <t>PCU (Power Control Unit)</t>
  </si>
  <si>
    <t>Signore della Scia</t>
  </si>
  <si>
    <t>Professionista della Derapata</t>
  </si>
  <si>
    <t>Esperto del Set Up</t>
  </si>
  <si>
    <t>numero di gara:</t>
  </si>
  <si>
    <t>Controllo Dinamico della Traiettoria</t>
  </si>
  <si>
    <t>Emulo di Messner</t>
  </si>
  <si>
    <t>Mago della Pioggia</t>
  </si>
  <si>
    <t>Assistenza alla Frenata</t>
  </si>
  <si>
    <t>Guida Aggressiva</t>
  </si>
  <si>
    <t>Partenza Assistita</t>
  </si>
  <si>
    <t>Scovo il Pertugio</t>
  </si>
  <si>
    <t>Genio e Sregolatezza</t>
  </si>
  <si>
    <t>Recupero Immediato</t>
  </si>
  <si>
    <t>Asciutto nella Pioggia</t>
  </si>
  <si>
    <t>Inserimento in curva</t>
  </si>
  <si>
    <t>TurboCompressore Potenziato</t>
  </si>
  <si>
    <t>Spionaggio</t>
  </si>
  <si>
    <t>Beta Giulietta</t>
  </si>
  <si>
    <t>Quando utilizzi il Boost ed effettui la Prova Turbocompressore, con un risultato di 15+ non hai nessun consumo.</t>
  </si>
  <si>
    <t>Solo i piloti della NikitaVaz stampino la "NikitaVaz scheda Vettura"</t>
  </si>
  <si>
    <t>In fase di Set Up, la Vettura ha 1 Punto Struttura/Assetto (PA) extra.</t>
  </si>
  <si>
    <t>Le celle con lo sfondo verde o rosso sono menù a tendina o radio button, selezionare il valore desiderato.</t>
  </si>
  <si>
    <t>Carico Aererodinamico:</t>
  </si>
  <si>
    <t>Jean Renò</t>
  </si>
  <si>
    <t>Sospensioni Quasi Attive</t>
  </si>
  <si>
    <t>Hai un bonus di +1 quando effettui un Tiro Tenuta di Strada.</t>
  </si>
  <si>
    <t>TurboCompressore Potenziato ma non Troppo</t>
  </si>
  <si>
    <t xml:space="preserve">Fuorigiri: </t>
  </si>
  <si>
    <t>Verifica Motore</t>
  </si>
  <si>
    <t>Pista Asciutta:</t>
  </si>
  <si>
    <t>Tiro collisione:</t>
  </si>
  <si>
    <t>Auto di turno</t>
  </si>
  <si>
    <t>Tenuta di Strada</t>
  </si>
  <si>
    <t>Pista Bagnata:</t>
  </si>
  <si>
    <t>Heavy Downshift</t>
  </si>
  <si>
    <t>se il pilota ottiene: 12 in 4°, 20 in 5° o 30 in 6°, deve effettuare una verifica Motore</t>
  </si>
  <si>
    <t>da 1 a 5 su un D20, perdi un PM e lasci una Macchia d'Olio nella casella finale</t>
  </si>
  <si>
    <t>Valore di difficoltà della curva</t>
  </si>
  <si>
    <t>+1 in caso di pista bagnata</t>
  </si>
  <si>
    <t>+1 per ogni auto adiacente eliminata, in stallo o in testacoda</t>
  </si>
  <si>
    <t>+1 se l'auto che ha provocato la collisione è eliminata, in stallo o in testacoda</t>
  </si>
  <si>
    <t>Tira un D20, perdi un PC con un risultato inferiore o uguale a:</t>
  </si>
  <si>
    <t>da 1 a 4 su un D20 perdi un PS</t>
  </si>
  <si>
    <t>da 1 a 5 su un D20 perdi un PS</t>
  </si>
  <si>
    <t>Prova Turbocompressoreda</t>
  </si>
  <si>
    <t>da 1 a 4 su un D20 perdi un PB e un PM</t>
  </si>
  <si>
    <t>da 5 a 19 su un D20 perdi un PB</t>
  </si>
  <si>
    <t>con 20 o più su un D20 NON perdi PA</t>
  </si>
  <si>
    <t>per saltare 1 marcia spendi 1 PT</t>
  </si>
  <si>
    <t>per saltare 3 marcie spendi 1 PT, 1 PF e 1 PM</t>
  </si>
  <si>
    <t>per saltare 2 marcie spendi 1 PT e 1 PF</t>
  </si>
  <si>
    <t>Test di Affidabilità Meccanica</t>
  </si>
  <si>
    <t>con segnalino Auto Danneggiata il pilota è eliminato</t>
  </si>
  <si>
    <r>
      <t xml:space="preserve">da 1 a 15 su un D20, </t>
    </r>
    <r>
      <rPr>
        <b/>
        <sz val="11"/>
        <rFont val="Calibri"/>
        <family val="2"/>
        <scheme val="minor"/>
      </rPr>
      <t>l’auto è eliminata</t>
    </r>
  </si>
  <si>
    <t>con 16+ su un D20, l’auto va in Testacoda ed acquisisce un segnalino Auto Danneggiata.</t>
  </si>
  <si>
    <t>Ferite al Pilota</t>
  </si>
  <si>
    <t>Auto eliminata quando si trova in 4°, 5° o 6° verifica lo stato del pilota</t>
  </si>
  <si>
    <t>con 1 su un D20 il pilota è morto</t>
  </si>
  <si>
    <t>da 2 a 3 su un D20, il pilota salta la prossima gara</t>
  </si>
  <si>
    <t>da 4 a 15 su un D20, il pilota è completamente ristabilito</t>
  </si>
  <si>
    <t>con 16+ su un D20, il pilota ottiente un PP gratis nel prossimo Gran Premio</t>
  </si>
  <si>
    <t>Sosta ai Box</t>
  </si>
  <si>
    <t>Veloce:</t>
  </si>
  <si>
    <t>Lunga:</t>
  </si>
  <si>
    <t>Abilità Principale:</t>
  </si>
  <si>
    <t>Abilità Secondaria:</t>
  </si>
  <si>
    <t>Caratteristica spiata:</t>
  </si>
  <si>
    <t>Gara precedente Ferito 16+</t>
  </si>
  <si>
    <t>Punti Pilota Set up</t>
  </si>
  <si>
    <t>Punti pilota totale</t>
  </si>
  <si>
    <t>Punti Pilota</t>
  </si>
  <si>
    <t>C.R.M. (Celtics Racing Motors)</t>
  </si>
  <si>
    <t>Chassis Scotchato</t>
  </si>
  <si>
    <t>se il pilota ottiene: 12 in 4°, 19 o 20 in 5°, 29 o 30 in 6°, deve effettuare una verifica Motore</t>
  </si>
  <si>
    <t>+1 per Carico Aerodinamico Alto</t>
  </si>
  <si>
    <t>+1 per Carico Aerodinamico Basso</t>
  </si>
  <si>
    <t>da 5 a 14 su un D20 perdi un PB</t>
  </si>
  <si>
    <t>con 15 o più su un D20 NON perdi PA</t>
  </si>
  <si>
    <t>da 5 a 15 su un D20 perdi un PB</t>
  </si>
  <si>
    <t>con 16 o più su un D20 NON perdi PA</t>
  </si>
  <si>
    <t>da 1 a 3 su un D20 perdi un PS</t>
  </si>
  <si>
    <t>da 1 a 3 (che diventa da 1 a 2 se hai solo un PS) su un D20 perdi un PS</t>
  </si>
  <si>
    <t>da 1 a 4 (che diventa da 1 a 3 se hai solo un PS) su un D20 perdi un PS</t>
  </si>
  <si>
    <t>da 1 a 4 su un D20, perdi un PM e lasci una Macchia d'Olio nella casella finale</t>
  </si>
  <si>
    <t>da 1 a 3 su un D20, perdi un PM e lasci una Macchia d'Olio nella casella finale</t>
  </si>
  <si>
    <t>Valore di difficoltà della curva + il numero delle vetture coinvolte -2</t>
  </si>
  <si>
    <t>1</t>
  </si>
  <si>
    <t>Valore di difficoltà della curva + il numero delle vetture coinvolte</t>
  </si>
  <si>
    <r>
      <t xml:space="preserve">da 1 a 10 su un D20, </t>
    </r>
    <r>
      <rPr>
        <b/>
        <sz val="11"/>
        <rFont val="Calibri"/>
        <family val="2"/>
        <scheme val="minor"/>
      </rPr>
      <t>l’auto è eliminata</t>
    </r>
  </si>
  <si>
    <t>con 11+ su un D20, l’auto va in Testacoda ed acquisisce un segnalino Auto Danneggiata.</t>
  </si>
  <si>
    <r>
      <t xml:space="preserve">da 1 a 5 su un D20, </t>
    </r>
    <r>
      <rPr>
        <b/>
        <sz val="11"/>
        <rFont val="Calibri"/>
        <family val="2"/>
        <scheme val="minor"/>
      </rPr>
      <t>l’auto è eliminata</t>
    </r>
  </si>
  <si>
    <t>con 6+ su un D20, l’auto va in Testacoda ed acquisisce un segnalino Auto Danneggiata.</t>
  </si>
  <si>
    <t>Cambio gomme; tentativo uscita box nello stesso turno di entrata</t>
  </si>
  <si>
    <t>da 1 a 2 su un D20, il pilota salta la prossima gara</t>
  </si>
  <si>
    <t>da 3 a 14 su un D20, il pilota è completamente ristabilito</t>
  </si>
  <si>
    <t>con 15+ su un D20, il pilota ottiente un PP gratis nel prossimo Gran Premio</t>
  </si>
  <si>
    <t>CRM</t>
  </si>
  <si>
    <t>Lingiery Talvolt</t>
  </si>
  <si>
    <t>Nari</t>
  </si>
  <si>
    <t>Troyota</t>
  </si>
  <si>
    <t>Ogni qualvolta ottieni il risultato minimo su un qualsiasi DadoMarcia, puoi considerarlo come se fosse maggiore di 1, dopodiché tira il DadoEventi, se il risultato è uguale o inferiore alla marcia innestata, perdi tale abilità per il resto della gara.</t>
  </si>
  <si>
    <t>Quando effettui un Heavy Downshift, se col tiro del DadoMarcia ottieni il valore massimo della marcia inserita, non perdi nessun tipo di Punto Struttura/Assetto (PA).</t>
  </si>
  <si>
    <t>Una volta a Gran Premio puoi lanciare un D3 insieme al DadoMarcia, aumentando la velocità del risultato ottenuto.</t>
  </si>
  <si>
    <t>Una volta a giro puoi transitare (ma non fermarti) su una casella occupata da un'altra vettura, dopodiché devi effettuare un test Tenuta di Strada.</t>
  </si>
  <si>
    <t>Fermo restando tutte le regole relative alla Scia, se ti fermi ad una casella di distanza da una vettura, può muoverti immediatamente dietro di essa ed usufruire dell’effetto Scia; inoltre guadagni da tre a cinque caselle grazie all’effetto della Scia, a tua discrezione. Quando utilizzi questa abilità, devi effettuare un Test Tenuta di Strada. Tale test non deve essere effettuato se utilizzi la Scia seguendo le normali regole generali.</t>
  </si>
  <si>
    <r>
      <t xml:space="preserve">Quando termini il movimento sull'ultima casella di un rettilineo (anche dopo aver utilizzato il </t>
    </r>
    <r>
      <rPr>
        <b/>
        <i/>
        <sz val="9"/>
        <color indexed="8"/>
        <rFont val="Calibri"/>
        <family val="2"/>
      </rPr>
      <t>Turbocompressore</t>
    </r>
    <r>
      <rPr>
        <sz val="9"/>
        <color indexed="8"/>
        <rFont val="Calibri"/>
        <family val="2"/>
      </rPr>
      <t xml:space="preserve">), puoi avanzare fino all'interno della curva, pagando, a tua scelta, </t>
    </r>
    <r>
      <rPr>
        <b/>
        <sz val="9"/>
        <color indexed="8"/>
        <rFont val="Calibri"/>
        <family val="2"/>
      </rPr>
      <t>1 Punto Gomme (PG)</t>
    </r>
    <r>
      <rPr>
        <sz val="9"/>
        <color indexed="8"/>
        <rFont val="Calibri"/>
        <family val="2"/>
      </rPr>
      <t xml:space="preserve"> </t>
    </r>
    <r>
      <rPr>
        <sz val="9"/>
        <color indexed="8"/>
        <rFont val="Calibri"/>
        <family val="2"/>
      </rPr>
      <t xml:space="preserve">o 1 </t>
    </r>
    <r>
      <rPr>
        <b/>
        <sz val="9"/>
        <color indexed="8"/>
        <rFont val="Calibri"/>
        <family val="2"/>
      </rPr>
      <t>Punto Pilota (PP).</t>
    </r>
  </si>
  <si>
    <t>In fase di determinazione del tempo di qualifica, per il settore 3, tiri 2D20 e scegli il più alto.</t>
  </si>
  <si>
    <t>Quando è di turno ed effettua un Tiro Collisione, ha un bonus di +2 sul tiro del DadoEventi.
Se non è di turno, considera sempre il valore di difficoltà della curva pari a 1</t>
  </si>
  <si>
    <t>ERS Evoluto</t>
  </si>
  <si>
    <t>Una volta a giro, quando usa il ERS, il pilota può ritirare un numero qualsiasi di DadiERS, ma deve accettare il secondo risultato.</t>
  </si>
  <si>
    <t>Quando è di turno ed effettua un Tiro Collisione, ha un bonus di +2 sul tiro del DadoEventi.
Se non è di turno aggiunge +2 al tiro del DadoEventi dell’avversario per determinare se deve effettuare un Tiro Collisione, (ie: effettua il Tiro Collisione, se l’avversario ottiene da 1 a 8 sul DadoEventi, naturalmente questo vale solo per la McSbyrrell). Se deve effettuare il Tiro Collisione, considera sempre il valore di difficoltà della curva pari a 1.</t>
  </si>
  <si>
    <t>ERS SemiEvoluto</t>
  </si>
  <si>
    <t>Una volta a giro, quando usa il ERS, il pilota può ritirare un DadoERS, ma deve accettare il secondo risultato.</t>
  </si>
  <si>
    <t>Una volta a partita, puoi ripetere una Verifica Motore o un Tiro Collisione o un Tiro Tenuta di Strada.</t>
  </si>
  <si>
    <t>Quanto effettui una Verifica Motore a causa di un Fuorigiri hai un bonus di +1 sul tiro del DadoEventi; inoltre quando effettui una Prova Turbocompressore perdi il Punto Motore (PM) solo con un risultato di 1 o 2 sul DadoEventi, invece che da 1 a 4.</t>
  </si>
  <si>
    <t>Decidi il Carico Aerodinamico dopo aver visto le condizioni Meteo.
inoltre quando effettui un Test di Affidabilità utilizzi il dado da 5° marcia anziché il DadoEventi.
Infine la scuderia, molto attenta alla sicurezza, ti permette di avere un +1 sul DadoEventi quando tiri sulla tabella delle Ferite al Pilota.</t>
  </si>
  <si>
    <t>Componenti così così</t>
  </si>
  <si>
    <t>Una volta a partita, puoi ripetere una Verifica Motore o un Tiro Collisione o un Tiro Tenuta di Strada con una penalità di -1 sul DadoEventi.</t>
  </si>
  <si>
    <t>Cambio gomme e ripristino di 1 PA +2 PA per ogni PX assegnato; tentativo uscita box turno succesivo</t>
  </si>
  <si>
    <t>da 3 a 19 su un D20 perdi un PB</t>
  </si>
  <si>
    <t>da 1 a 2 su un D20 perdi un PB e un PM</t>
  </si>
  <si>
    <t>Asciutto</t>
  </si>
  <si>
    <t>Bagnato</t>
  </si>
  <si>
    <t>Bonus</t>
  </si>
  <si>
    <t>Slittamento</t>
  </si>
  <si>
    <t>Overshooting</t>
  </si>
  <si>
    <t>1°</t>
  </si>
  <si>
    <t>2°</t>
  </si>
  <si>
    <t>3°</t>
  </si>
  <si>
    <t>Giro</t>
  </si>
  <si>
    <t>Pneumatico</t>
  </si>
  <si>
    <t>Medium</t>
  </si>
  <si>
    <t>Soft</t>
  </si>
  <si>
    <t>Super Soft</t>
  </si>
  <si>
    <t>Intermed.</t>
  </si>
  <si>
    <t>Wet</t>
  </si>
  <si>
    <t>-</t>
  </si>
  <si>
    <t>x1</t>
  </si>
  <si>
    <t>x2</t>
  </si>
  <si>
    <t>x3</t>
  </si>
  <si>
    <t>x4</t>
  </si>
  <si>
    <t>Prova partenza</t>
  </si>
  <si>
    <t>effetto</t>
  </si>
  <si>
    <t>da 4 a 17</t>
  </si>
  <si>
    <t>18 e 19</t>
  </si>
  <si>
    <t>2 e 3</t>
  </si>
  <si>
    <t>4 e 5</t>
  </si>
  <si>
    <t>da 6 a 10</t>
  </si>
  <si>
    <t>da 11 a 15</t>
  </si>
  <si>
    <t>da 16 a 20</t>
  </si>
  <si>
    <t>Puoi partire normalmente in 1° marcia</t>
  </si>
  <si>
    <t>Hai un bonus facoltativo di +1 Casella al Dado di 1° marcia.</t>
  </si>
  <si>
    <t>Partenza bruciante!: muovi di 4 caselle. Nel turno successivo potrai inserire la 2° marcia.</t>
  </si>
  <si>
    <t>Muovi di 1 casella. Nel turno successivo potrai inserire la 2° marcia.</t>
  </si>
  <si>
    <t>Muovi di 2 caselle. Nel turno successivo potrai inserire la 2° marcia.</t>
  </si>
  <si>
    <t>Muovi di 3 caselle. Nel turno successivo potrai inserire la 2° marcia.</t>
  </si>
  <si>
    <t>Muovi di 4 caselle. Nel turno successivo potrai inserire la 2° marcia.</t>
  </si>
  <si>
    <t>Muovi di 5 caselle. Nel turno successivo potrai inserire la 2° marcia.</t>
  </si>
  <si>
    <t>stallo: problemi in partenza e rimani ferma in stallo. Nel turno successivo parti in 1° marcia</t>
  </si>
  <si>
    <t>Hai una penalità di -1 casella al Dado 1° marcia. Nel turno successivo puoi inserire la 2° marcia.</t>
  </si>
  <si>
    <t>Caselle in eccesso</t>
  </si>
  <si>
    <t>2*</t>
  </si>
  <si>
    <t>3*</t>
  </si>
  <si>
    <t>Eliminato</t>
  </si>
  <si>
    <t>Frenata d'Emergenza</t>
  </si>
  <si>
    <t>è possibile utilizzare un PP al posto dei Punti Struttura contrassegnati con *</t>
  </si>
  <si>
    <t>Forzare il blocco</t>
  </si>
  <si>
    <r>
      <t xml:space="preserve">Se il pilota si trova la strada bloccata, può attraversare, ma non sostare, una sola casella che lo blocca, pagando </t>
    </r>
    <r>
      <rPr>
        <b/>
        <sz val="9"/>
        <color theme="1"/>
        <rFont val="Calibri"/>
        <family val="2"/>
        <scheme val="minor"/>
      </rPr>
      <t>1 Punto Freno</t>
    </r>
    <r>
      <rPr>
        <sz val="9"/>
        <color theme="1"/>
        <rFont val="Calibri"/>
        <family val="2"/>
        <scheme val="minor"/>
      </rPr>
      <t xml:space="preserve"> ed </t>
    </r>
    <r>
      <rPr>
        <b/>
        <sz val="9"/>
        <color theme="1"/>
        <rFont val="Calibri"/>
        <family val="2"/>
        <scheme val="minor"/>
      </rPr>
      <t>1 Punto Carrozzeria;</t>
    </r>
    <r>
      <rPr>
        <sz val="9"/>
        <color theme="1"/>
        <rFont val="Calibri"/>
        <family val="2"/>
        <scheme val="minor"/>
      </rPr>
      <t xml:space="preserve"> un segnalino detriti dovrà essere posto nella casella dove la vettura termina il movimento.</t>
    </r>
  </si>
  <si>
    <t xml:space="preserve"> </t>
  </si>
  <si>
    <t>D20</t>
  </si>
  <si>
    <t>Medio / Basso / Alto</t>
  </si>
  <si>
    <t>nessun bonus / in 4° marcia: +1 casella opzionale / in 4° marcia: max 11 caselle</t>
  </si>
  <si>
    <t>nessun bonus / in 5° marcia: +2 casella opzionale / in 5° marcia: max 18 caselle</t>
  </si>
  <si>
    <t>nessun bonus / in 6° marcia: +4 casella opzionale / in 6° marcia: max 26 caselle</t>
  </si>
  <si>
    <t>nessuna penalità / slittamento di 1 casella in curva / la prima casella in curva può valere doppio</t>
  </si>
  <si>
    <t>3/4</t>
  </si>
  <si>
    <t>2/3</t>
  </si>
  <si>
    <t>Seleziona Scuderia</t>
  </si>
  <si>
    <t>Armstrong Alex Louis</t>
  </si>
  <si>
    <t>Asado Joaquìn</t>
  </si>
  <si>
    <t>Botilia Spaco</t>
  </si>
  <si>
    <t>Curvo Sesterzo</t>
  </si>
  <si>
    <t>da Suta Gaute</t>
  </si>
  <si>
    <t>Doe Nanashi</t>
  </si>
  <si>
    <t>Drifto Yosoke</t>
  </si>
  <si>
    <t>Duke Daisy</t>
  </si>
  <si>
    <t>Faprest Alex</t>
  </si>
  <si>
    <t>Jenkins Leeroy</t>
  </si>
  <si>
    <t>Li Brus</t>
  </si>
  <si>
    <t>Lufrenu Memanka</t>
  </si>
  <si>
    <t>Makkinen Mika</t>
  </si>
  <si>
    <t>McFlower Marty</t>
  </si>
  <si>
    <t>Nerkionen Miki</t>
  </si>
  <si>
    <t>Renna Artom</t>
  </si>
  <si>
    <t>Savage Randy</t>
  </si>
  <si>
    <t>Senna Sergio</t>
  </si>
  <si>
    <t>Sette Cierre</t>
  </si>
  <si>
    <t>Toretto JD</t>
  </si>
  <si>
    <t>Vardslos Matthew</t>
  </si>
  <si>
    <t>Vektor Viktor</t>
  </si>
  <si>
    <t>Von Leben Viktor</t>
  </si>
  <si>
    <t>5° Marcia</t>
  </si>
  <si>
    <t>6° Marcia</t>
  </si>
  <si>
    <t>4° Marcia o inferiore</t>
  </si>
  <si>
    <t>Pikasan Evy</t>
  </si>
  <si>
    <r>
      <t xml:space="preserve">Tentativo di uscita dai Box: </t>
    </r>
    <r>
      <rPr>
        <b/>
        <sz val="10"/>
        <color theme="1"/>
        <rFont val="Calibri"/>
        <family val="2"/>
        <scheme val="minor"/>
      </rPr>
      <t>Tira un D20, se il test ha successo esci immediatamente in 3° marcia, se lo fallisci esci il turno successivo in 4° marcia o inferiore</t>
    </r>
  </si>
  <si>
    <t>marcia ingresso ai box</t>
  </si>
  <si>
    <t>entrata ai box</t>
  </si>
  <si>
    <t>non dichiarata</t>
  </si>
  <si>
    <t>successo</t>
  </si>
  <si>
    <t>dichiarata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</si>
</sst>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6" x14ac:knownFonts="1">
    <font>
      <sz val="11"/>
      <color theme="1"/>
      <name val="Calibri"/>
      <family val="2"/>
      <scheme val="minor"/>
    </font>
    <font>
      <sz val="12"/>
      <color indexed="8"/>
      <name val="Verdana"/>
      <family val="2"/>
    </font>
    <font>
      <sz val="12"/>
      <color indexed="8"/>
      <name val="Verdana"/>
      <family val="2"/>
    </font>
    <font>
      <sz val="11"/>
      <color indexed="8"/>
      <name val="Calibri"/>
      <family val="2"/>
    </font>
    <font>
      <b/>
      <sz val="11"/>
      <color indexed="8"/>
      <name val="Calibri"/>
      <family val="2"/>
    </font>
    <font>
      <sz val="9"/>
      <color indexed="8"/>
      <name val="Calibri"/>
      <family val="2"/>
    </font>
    <font>
      <sz val="10"/>
      <color indexed="8"/>
      <name val="Calibri"/>
      <family val="2"/>
    </font>
    <font>
      <sz val="9"/>
      <name val="Calibri"/>
      <family val="2"/>
    </font>
    <font>
      <b/>
      <sz val="9"/>
      <name val="Calibri"/>
      <family val="2"/>
    </font>
    <font>
      <b/>
      <i/>
      <sz val="9"/>
      <name val="Calibri"/>
      <family val="2"/>
    </font>
    <font>
      <sz val="14"/>
      <color theme="1"/>
      <name val="Calibri"/>
      <family val="2"/>
      <scheme val="minor"/>
    </font>
    <font>
      <b/>
      <i/>
      <sz val="9"/>
      <color indexed="8"/>
      <name val="Calibri"/>
      <family val="2"/>
    </font>
    <font>
      <b/>
      <sz val="9"/>
      <color indexed="8"/>
      <name val="Calibri"/>
      <family val="2"/>
    </font>
    <font>
      <u/>
      <sz val="9"/>
      <name val="Calibri"/>
      <family val="2"/>
    </font>
    <font>
      <b/>
      <sz val="12"/>
      <color theme="0"/>
      <name val="Calibri"/>
      <family val="2"/>
    </font>
    <font>
      <b/>
      <sz val="12"/>
      <color indexed="8"/>
      <name val="Calibri"/>
      <family val="2"/>
    </font>
    <font>
      <b/>
      <sz val="10"/>
      <color theme="0"/>
      <name val="Calibri"/>
      <family val="2"/>
    </font>
    <font>
      <sz val="10"/>
      <name val="Calibri"/>
      <family val="2"/>
      <scheme val="minor"/>
    </font>
    <font>
      <b/>
      <sz val="18"/>
      <color indexed="8"/>
      <name val="Calibri"/>
      <family val="2"/>
      <scheme val="minor"/>
    </font>
    <font>
      <sz val="12"/>
      <color indexed="8"/>
      <name val="Calibri"/>
      <family val="2"/>
      <scheme val="minor"/>
    </font>
    <font>
      <b/>
      <sz val="16"/>
      <color indexed="8"/>
      <name val="Calibri"/>
      <family val="2"/>
      <scheme val="minor"/>
    </font>
    <font>
      <b/>
      <sz val="12"/>
      <color indexed="8"/>
      <name val="Calibri"/>
      <family val="2"/>
      <scheme val="minor"/>
    </font>
    <font>
      <sz val="12"/>
      <color rgb="FFFF0000"/>
      <name val="Calibri"/>
      <family val="2"/>
      <scheme val="minor"/>
    </font>
    <font>
      <sz val="12"/>
      <color rgb="FF00B050"/>
      <name val="Calibri"/>
      <family val="2"/>
      <scheme val="minor"/>
    </font>
    <font>
      <sz val="10"/>
      <color theme="0"/>
      <name val="Calibri"/>
      <family val="2"/>
      <scheme val="minor"/>
    </font>
    <font>
      <sz val="10"/>
      <color rgb="FFFF0000"/>
      <name val="Calibri"/>
      <family val="2"/>
      <scheme val="minor"/>
    </font>
    <font>
      <sz val="10"/>
      <color rgb="FF00B050"/>
      <name val="Calibri"/>
      <family val="2"/>
      <scheme val="minor"/>
    </font>
    <font>
      <sz val="18"/>
      <color indexed="8"/>
      <name val="Calibri"/>
      <family val="2"/>
    </font>
    <font>
      <b/>
      <sz val="16"/>
      <name val="Calibri"/>
      <family val="2"/>
      <scheme val="minor"/>
    </font>
    <font>
      <b/>
      <sz val="14"/>
      <color indexed="8"/>
      <name val="Calibri"/>
      <family val="2"/>
      <scheme val="minor"/>
    </font>
    <font>
      <b/>
      <sz val="11"/>
      <color theme="1"/>
      <name val="Calibri"/>
      <family val="2"/>
      <scheme val="minor"/>
    </font>
    <font>
      <sz val="8"/>
      <color rgb="FF000000"/>
      <name val="Tahoma"/>
      <family val="2"/>
    </font>
    <font>
      <sz val="12"/>
      <color theme="0"/>
      <name val="Calibri"/>
      <family val="2"/>
      <scheme val="minor"/>
    </font>
    <font>
      <sz val="9"/>
      <color theme="1"/>
      <name val="Calibri"/>
      <family val="2"/>
      <scheme val="minor"/>
    </font>
    <font>
      <sz val="16"/>
      <color theme="1"/>
      <name val="Calibri"/>
      <family val="2"/>
      <scheme val="minor"/>
    </font>
    <font>
      <sz val="12"/>
      <color theme="1"/>
      <name val="Calibri"/>
      <family val="2"/>
      <scheme val="minor"/>
    </font>
    <font>
      <b/>
      <sz val="10"/>
      <color theme="1"/>
      <name val="Calibri"/>
      <family val="2"/>
      <scheme val="minor"/>
    </font>
    <font>
      <b/>
      <sz val="12"/>
      <color theme="1"/>
      <name val="Calibri"/>
      <family val="2"/>
      <scheme val="minor"/>
    </font>
    <font>
      <b/>
      <sz val="9"/>
      <color theme="1"/>
      <name val="Calibri"/>
      <family val="2"/>
      <scheme val="minor"/>
    </font>
    <font>
      <sz val="11"/>
      <name val="Calibri"/>
      <family val="2"/>
      <scheme val="minor"/>
    </font>
    <font>
      <b/>
      <sz val="11"/>
      <name val="Calibri"/>
      <family val="2"/>
      <scheme val="minor"/>
    </font>
    <font>
      <b/>
      <sz val="14"/>
      <color theme="1"/>
      <name val="Calibri"/>
      <family val="2"/>
      <scheme val="minor"/>
    </font>
    <font>
      <sz val="11"/>
      <color indexed="8"/>
      <name val="Calibri"/>
      <family val="2"/>
      <scheme val="minor"/>
    </font>
    <font>
      <sz val="11"/>
      <color theme="0"/>
      <name val="Calibri"/>
      <family val="2"/>
      <scheme val="minor"/>
    </font>
    <font>
      <sz val="11"/>
      <color theme="0"/>
      <name val="Calibri"/>
      <family val="2"/>
    </font>
    <font>
      <b/>
      <sz val="11"/>
      <color theme="0"/>
      <name val="Calibri"/>
      <family val="2"/>
      <scheme val="minor"/>
    </font>
    <font>
      <sz val="9"/>
      <color theme="0"/>
      <name val="Calibri"/>
      <family val="2"/>
      <scheme val="minor"/>
    </font>
    <font>
      <sz val="11"/>
      <name val="Calibri"/>
      <family val="2"/>
    </font>
    <font>
      <b/>
      <sz val="11"/>
      <color rgb="FFFFFF00"/>
      <name val="Calibri"/>
      <family val="2"/>
      <scheme val="minor"/>
    </font>
    <font>
      <b/>
      <sz val="11"/>
      <color rgb="FFFF0000"/>
      <name val="Calibri"/>
      <family val="2"/>
      <scheme val="minor"/>
    </font>
    <font>
      <b/>
      <sz val="11"/>
      <color rgb="FF92D050"/>
      <name val="Calibri"/>
      <family val="2"/>
      <scheme val="minor"/>
    </font>
    <font>
      <b/>
      <sz val="11"/>
      <color rgb="FF00B0F0"/>
      <name val="Calibri"/>
      <family val="2"/>
      <scheme val="minor"/>
    </font>
    <font>
      <sz val="10"/>
      <color theme="1"/>
      <name val="Calibri"/>
      <family val="2"/>
      <scheme val="minor"/>
    </font>
    <font>
      <sz val="9"/>
      <color rgb="FFFF0000"/>
      <name val="Calibri"/>
      <family val="2"/>
      <scheme val="minor"/>
    </font>
    <font>
      <sz val="11"/>
      <color rgb="FFFF0000"/>
      <name val="Calibri"/>
      <family val="2"/>
      <scheme val="minor"/>
    </font>
    <font>
      <b/>
      <sz val="9"/>
      <color theme="0"/>
      <name val="Calibri"/>
      <family val="2"/>
      <scheme val="minor"/>
    </font>
  </fonts>
  <fills count="45">
    <fill>
      <patternFill patternType="none"/>
    </fill>
    <fill>
      <patternFill patternType="gray125"/>
    </fill>
    <fill>
      <patternFill patternType="solid">
        <fgColor theme="9" tint="0.59999389629810485"/>
        <bgColor indexed="64"/>
      </patternFill>
    </fill>
    <fill>
      <patternFill patternType="solid">
        <fgColor theme="1"/>
        <bgColor indexed="64"/>
      </patternFill>
    </fill>
    <fill>
      <patternFill patternType="solid">
        <fgColor theme="9" tint="0.39997558519241921"/>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bgColor indexed="64"/>
      </patternFill>
    </fill>
    <fill>
      <patternFill patternType="solid">
        <fgColor theme="6"/>
        <bgColor indexed="64"/>
      </patternFill>
    </fill>
    <fill>
      <patternFill patternType="solid">
        <fgColor theme="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7030A0"/>
        <bgColor indexed="64"/>
      </patternFill>
    </fill>
    <fill>
      <patternFill patternType="solid">
        <fgColor theme="7" tint="0.59999389629810485"/>
        <bgColor indexed="64"/>
      </patternFill>
    </fill>
    <fill>
      <patternFill patternType="solid">
        <fgColor rgb="FFBFBFBF"/>
        <bgColor indexed="64"/>
      </patternFill>
    </fill>
    <fill>
      <patternFill patternType="solid">
        <fgColor rgb="FF0070C0"/>
        <bgColor indexed="64"/>
      </patternFill>
    </fill>
    <fill>
      <patternFill patternType="solid">
        <fgColor rgb="FFC00000"/>
        <bgColor indexed="64"/>
      </patternFill>
    </fill>
    <fill>
      <patternFill patternType="solid">
        <fgColor theme="0" tint="-0.34998626667073579"/>
        <bgColor indexed="64"/>
      </patternFill>
    </fill>
    <fill>
      <patternFill patternType="solid">
        <fgColor rgb="FFFF0000"/>
        <bgColor indexed="64"/>
      </patternFill>
    </fill>
    <fill>
      <patternFill patternType="solid">
        <fgColor rgb="FFFF66CC"/>
        <bgColor indexed="64"/>
      </patternFill>
    </fill>
    <fill>
      <patternFill patternType="solid">
        <fgColor theme="7"/>
        <bgColor indexed="64"/>
      </patternFill>
    </fill>
    <fill>
      <patternFill patternType="solid">
        <fgColor theme="7" tint="0.399975585192419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00B050"/>
        <bgColor indexed="64"/>
      </patternFill>
    </fill>
    <fill>
      <patternFill patternType="solid">
        <fgColor rgb="FF002060"/>
        <bgColor indexed="64"/>
      </patternFill>
    </fill>
    <fill>
      <patternFill patternType="solid">
        <fgColor theme="2" tint="-0.89999084444715716"/>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79998168889431442"/>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top/>
      <bottom style="thin">
        <color auto="1"/>
      </bottom>
      <diagonal/>
    </border>
    <border>
      <left/>
      <right style="thin">
        <color indexed="9"/>
      </right>
      <top/>
      <bottom style="thin">
        <color indexed="64"/>
      </bottom>
      <diagonal/>
    </border>
    <border>
      <left style="double">
        <color indexed="64"/>
      </left>
      <right style="thin">
        <color indexed="64"/>
      </right>
      <top style="double">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medium">
        <color rgb="FFFF0000"/>
      </left>
      <right style="medium">
        <color rgb="FFFF0000"/>
      </right>
      <top style="medium">
        <color rgb="FFFF0000"/>
      </top>
      <bottom style="medium">
        <color rgb="FFFF0000"/>
      </bottom>
      <diagonal/>
    </border>
    <border>
      <left/>
      <right style="thin">
        <color indexed="64"/>
      </right>
      <top/>
      <bottom style="thin">
        <color indexed="64"/>
      </bottom>
      <diagonal/>
    </border>
    <border>
      <left/>
      <right style="thin">
        <color indexed="64"/>
      </right>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auto="1"/>
      </left>
      <right/>
      <top/>
      <bottom style="thin">
        <color auto="1"/>
      </bottom>
      <diagonal/>
    </border>
    <border>
      <left/>
      <right style="double">
        <color auto="1"/>
      </right>
      <top/>
      <bottom style="thin">
        <color auto="1"/>
      </bottom>
      <diagonal/>
    </border>
    <border>
      <left/>
      <right style="thin">
        <color auto="1"/>
      </right>
      <top/>
      <bottom/>
      <diagonal/>
    </border>
    <border>
      <left style="thick">
        <color rgb="FFFFFF00"/>
      </left>
      <right style="thin">
        <color auto="1"/>
      </right>
      <top style="thick">
        <color rgb="FFFFFF00"/>
      </top>
      <bottom style="thick">
        <color rgb="FFFFFF00"/>
      </bottom>
      <diagonal/>
    </border>
    <border>
      <left style="thin">
        <color auto="1"/>
      </left>
      <right style="thin">
        <color auto="1"/>
      </right>
      <top style="thick">
        <color rgb="FFFFFF00"/>
      </top>
      <bottom style="thick">
        <color rgb="FFFFFF00"/>
      </bottom>
      <diagonal/>
    </border>
    <border>
      <left style="thin">
        <color auto="1"/>
      </left>
      <right style="thick">
        <color rgb="FFFFFF00"/>
      </right>
      <top style="thick">
        <color rgb="FFFFFF00"/>
      </top>
      <bottom style="thick">
        <color rgb="FFFFFF00"/>
      </bottom>
      <diagonal/>
    </border>
    <border>
      <left style="thick">
        <color rgb="FFFF66CC"/>
      </left>
      <right style="thin">
        <color auto="1"/>
      </right>
      <top style="thick">
        <color rgb="FFFF66CC"/>
      </top>
      <bottom style="thick">
        <color rgb="FFFF66CC"/>
      </bottom>
      <diagonal/>
    </border>
    <border>
      <left style="thin">
        <color auto="1"/>
      </left>
      <right style="thin">
        <color auto="1"/>
      </right>
      <top style="thick">
        <color rgb="FFFF66CC"/>
      </top>
      <bottom style="thick">
        <color rgb="FFFF66CC"/>
      </bottom>
      <diagonal/>
    </border>
    <border>
      <left style="thin">
        <color auto="1"/>
      </left>
      <right style="thick">
        <color rgb="FFFF66CC"/>
      </right>
      <top style="thick">
        <color rgb="FFFF66CC"/>
      </top>
      <bottom style="thick">
        <color rgb="FFFF66CC"/>
      </bottom>
      <diagonal/>
    </border>
    <border>
      <left style="thick">
        <color rgb="FFFF0000"/>
      </left>
      <right style="thin">
        <color auto="1"/>
      </right>
      <top style="thick">
        <color rgb="FFFF0000"/>
      </top>
      <bottom style="thick">
        <color rgb="FFFF0000"/>
      </bottom>
      <diagonal/>
    </border>
    <border>
      <left style="thin">
        <color auto="1"/>
      </left>
      <right style="thin">
        <color auto="1"/>
      </right>
      <top style="thick">
        <color rgb="FFFF0000"/>
      </top>
      <bottom style="thick">
        <color rgb="FFFF0000"/>
      </bottom>
      <diagonal/>
    </border>
    <border>
      <left style="thin">
        <color auto="1"/>
      </left>
      <right style="thick">
        <color rgb="FFFF0000"/>
      </right>
      <top style="thick">
        <color rgb="FFFF0000"/>
      </top>
      <bottom style="thick">
        <color rgb="FFFF0000"/>
      </bottom>
      <diagonal/>
    </border>
    <border>
      <left style="thick">
        <color rgb="FFCC00CC"/>
      </left>
      <right style="thin">
        <color auto="1"/>
      </right>
      <top style="thick">
        <color rgb="FFCC00CC"/>
      </top>
      <bottom style="thick">
        <color rgb="FFCC00CC"/>
      </bottom>
      <diagonal/>
    </border>
    <border>
      <left style="thin">
        <color auto="1"/>
      </left>
      <right style="thin">
        <color auto="1"/>
      </right>
      <top style="thick">
        <color rgb="FFCC00CC"/>
      </top>
      <bottom style="thick">
        <color rgb="FFCC00CC"/>
      </bottom>
      <diagonal/>
    </border>
    <border>
      <left style="thin">
        <color auto="1"/>
      </left>
      <right style="thick">
        <color rgb="FFCC00CC"/>
      </right>
      <top style="thick">
        <color rgb="FFCC00CC"/>
      </top>
      <bottom style="thick">
        <color rgb="FFCC00CC"/>
      </bottom>
      <diagonal/>
    </border>
    <border>
      <left style="thick">
        <color rgb="FFFFC000"/>
      </left>
      <right style="thin">
        <color auto="1"/>
      </right>
      <top style="thick">
        <color rgb="FFFFC000"/>
      </top>
      <bottom style="thick">
        <color rgb="FFFFC000"/>
      </bottom>
      <diagonal/>
    </border>
    <border>
      <left style="thin">
        <color auto="1"/>
      </left>
      <right style="thin">
        <color auto="1"/>
      </right>
      <top style="thick">
        <color rgb="FFFFC000"/>
      </top>
      <bottom style="thick">
        <color rgb="FFFFC000"/>
      </bottom>
      <diagonal/>
    </border>
    <border>
      <left style="thin">
        <color auto="1"/>
      </left>
      <right style="thick">
        <color rgb="FFFFC000"/>
      </right>
      <top style="thick">
        <color rgb="FFFFC000"/>
      </top>
      <bottom style="thick">
        <color rgb="FFFFC000"/>
      </bottom>
      <diagonal/>
    </border>
    <border>
      <left style="thick">
        <color rgb="FF00B0F0"/>
      </left>
      <right style="thin">
        <color auto="1"/>
      </right>
      <top style="thick">
        <color rgb="FF00B0F0"/>
      </top>
      <bottom style="thick">
        <color rgb="FF00B0F0"/>
      </bottom>
      <diagonal/>
    </border>
    <border>
      <left style="thin">
        <color auto="1"/>
      </left>
      <right style="thin">
        <color auto="1"/>
      </right>
      <top style="thick">
        <color rgb="FF00B0F0"/>
      </top>
      <bottom style="thick">
        <color rgb="FF00B0F0"/>
      </bottom>
      <diagonal/>
    </border>
    <border>
      <left style="thin">
        <color auto="1"/>
      </left>
      <right style="thick">
        <color rgb="FF00B0F0"/>
      </right>
      <top style="thick">
        <color rgb="FF00B0F0"/>
      </top>
      <bottom style="thick">
        <color rgb="FF00B0F0"/>
      </bottom>
      <diagonal/>
    </border>
    <border>
      <left style="thick">
        <color rgb="FF00B050"/>
      </left>
      <right style="thin">
        <color auto="1"/>
      </right>
      <top style="thick">
        <color rgb="FF00B050"/>
      </top>
      <bottom style="thick">
        <color rgb="FF00B050"/>
      </bottom>
      <diagonal/>
    </border>
    <border>
      <left style="thin">
        <color auto="1"/>
      </left>
      <right style="thin">
        <color auto="1"/>
      </right>
      <top style="thick">
        <color rgb="FF00B050"/>
      </top>
      <bottom style="thick">
        <color rgb="FF00B050"/>
      </bottom>
      <diagonal/>
    </border>
    <border>
      <left style="thin">
        <color auto="1"/>
      </left>
      <right style="thick">
        <color rgb="FF00B050"/>
      </right>
      <top style="thick">
        <color rgb="FF00B050"/>
      </top>
      <bottom style="thick">
        <color rgb="FF00B050"/>
      </bottom>
      <diagonal/>
    </border>
    <border>
      <left style="thick">
        <color rgb="FF0070C0"/>
      </left>
      <right style="thin">
        <color auto="1"/>
      </right>
      <top style="thick">
        <color rgb="FF0070C0"/>
      </top>
      <bottom style="thick">
        <color rgb="FF0070C0"/>
      </bottom>
      <diagonal/>
    </border>
    <border>
      <left style="thin">
        <color auto="1"/>
      </left>
      <right style="thin">
        <color auto="1"/>
      </right>
      <top style="thick">
        <color rgb="FF0070C0"/>
      </top>
      <bottom style="thick">
        <color rgb="FF0070C0"/>
      </bottom>
      <diagonal/>
    </border>
    <border>
      <left style="thin">
        <color auto="1"/>
      </left>
      <right style="thick">
        <color rgb="FF0070C0"/>
      </right>
      <top style="thick">
        <color rgb="FF0070C0"/>
      </top>
      <bottom style="thick">
        <color rgb="FF0070C0"/>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rgb="FF92D050"/>
      </left>
      <right/>
      <top/>
      <bottom/>
      <diagonal/>
    </border>
    <border>
      <left/>
      <right style="thick">
        <color rgb="FF92D050"/>
      </right>
      <top/>
      <bottom/>
      <diagonal/>
    </border>
    <border>
      <left/>
      <right/>
      <top style="thick">
        <color rgb="FF92D050"/>
      </top>
      <bottom/>
      <diagonal/>
    </border>
    <border>
      <left/>
      <right style="thick">
        <color rgb="FF92D050"/>
      </right>
      <top style="thick">
        <color rgb="FF92D050"/>
      </top>
      <bottom/>
      <diagonal/>
    </border>
    <border>
      <left style="thick">
        <color rgb="FF92D050"/>
      </left>
      <right/>
      <top style="thick">
        <color rgb="FF92D050"/>
      </top>
      <bottom/>
      <diagonal/>
    </border>
    <border>
      <left style="thick">
        <color rgb="FF92D050"/>
      </left>
      <right/>
      <top style="thin">
        <color auto="1"/>
      </top>
      <bottom/>
      <diagonal/>
    </border>
    <border>
      <left/>
      <right style="thick">
        <color rgb="FF92D050"/>
      </right>
      <top style="thin">
        <color auto="1"/>
      </top>
      <bottom/>
      <diagonal/>
    </border>
    <border>
      <left style="thick">
        <color rgb="FF92D050"/>
      </left>
      <right/>
      <top style="thin">
        <color auto="1"/>
      </top>
      <bottom style="thick">
        <color rgb="FF92D050"/>
      </bottom>
      <diagonal/>
    </border>
    <border>
      <left/>
      <right/>
      <top style="thin">
        <color auto="1"/>
      </top>
      <bottom style="thick">
        <color rgb="FF92D050"/>
      </bottom>
      <diagonal/>
    </border>
    <border>
      <left/>
      <right style="thick">
        <color rgb="FF92D050"/>
      </right>
      <top style="thin">
        <color auto="1"/>
      </top>
      <bottom style="thick">
        <color rgb="FF92D050"/>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right style="thin">
        <color auto="1"/>
      </right>
      <top/>
      <bottom style="double">
        <color auto="1"/>
      </bottom>
      <diagonal/>
    </border>
    <border>
      <left style="thick">
        <color rgb="FF92D050"/>
      </left>
      <right/>
      <top/>
      <bottom style="thin">
        <color auto="1"/>
      </bottom>
      <diagonal/>
    </border>
    <border>
      <left/>
      <right style="thick">
        <color rgb="FF92D050"/>
      </right>
      <top/>
      <bottom style="thin">
        <color auto="1"/>
      </bottom>
      <diagonal/>
    </border>
    <border>
      <left style="medium">
        <color auto="1"/>
      </left>
      <right style="medium">
        <color auto="1"/>
      </right>
      <top style="medium">
        <color auto="1"/>
      </top>
      <bottom style="medium">
        <color auto="1"/>
      </bottom>
      <diagonal/>
    </border>
    <border>
      <left style="thin">
        <color theme="0"/>
      </left>
      <right style="thin">
        <color theme="0"/>
      </right>
      <top style="thin">
        <color theme="0"/>
      </top>
      <bottom style="thin">
        <color theme="0"/>
      </bottom>
      <diagonal/>
    </border>
    <border>
      <left style="double">
        <color indexed="64"/>
      </left>
      <right/>
      <top style="medium">
        <color indexed="64"/>
      </top>
      <bottom style="medium">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double">
        <color auto="1"/>
      </bottom>
      <diagonal/>
    </border>
    <border>
      <left/>
      <right/>
      <top style="thin">
        <color auto="1"/>
      </top>
      <bottom style="double">
        <color auto="1"/>
      </bottom>
      <diagonal/>
    </border>
    <border>
      <left style="double">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style="double">
        <color auto="1"/>
      </left>
      <right style="thin">
        <color indexed="64"/>
      </right>
      <top style="thin">
        <color indexed="64"/>
      </top>
      <bottom style="thin">
        <color indexed="64"/>
      </bottom>
      <diagonal/>
    </border>
    <border>
      <left style="thin">
        <color indexed="64"/>
      </left>
      <right style="double">
        <color auto="1"/>
      </right>
      <top style="thin">
        <color indexed="64"/>
      </top>
      <bottom style="thin">
        <color indexed="64"/>
      </bottom>
      <diagonal/>
    </border>
    <border>
      <left style="double">
        <color auto="1"/>
      </left>
      <right style="thin">
        <color auto="1"/>
      </right>
      <top style="thin">
        <color auto="1"/>
      </top>
      <bottom style="medium">
        <color auto="1"/>
      </bottom>
      <diagonal/>
    </border>
    <border>
      <left style="thin">
        <color auto="1"/>
      </left>
      <right style="double">
        <color auto="1"/>
      </right>
      <top style="thin">
        <color auto="1"/>
      </top>
      <bottom style="medium">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style="double">
        <color auto="1"/>
      </right>
      <top style="medium">
        <color auto="1"/>
      </top>
      <bottom style="thin">
        <color auto="1"/>
      </bottom>
      <diagonal/>
    </border>
    <border>
      <left/>
      <right style="double">
        <color auto="1"/>
      </right>
      <top style="thin">
        <color auto="1"/>
      </top>
      <bottom style="thin">
        <color auto="1"/>
      </bottom>
      <diagonal/>
    </border>
    <border>
      <left/>
      <right style="double">
        <color auto="1"/>
      </right>
      <top style="thin">
        <color auto="1"/>
      </top>
      <bottom style="medium">
        <color auto="1"/>
      </bottom>
      <diagonal/>
    </border>
    <border>
      <left/>
      <right style="double">
        <color auto="1"/>
      </right>
      <top style="thin">
        <color auto="1"/>
      </top>
      <bottom style="double">
        <color auto="1"/>
      </bottom>
      <diagonal/>
    </border>
    <border>
      <left style="double">
        <color auto="1"/>
      </left>
      <right/>
      <top/>
      <bottom style="medium">
        <color auto="1"/>
      </bottom>
      <diagonal/>
    </border>
    <border>
      <left/>
      <right style="double">
        <color auto="1"/>
      </right>
      <top/>
      <bottom style="medium">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style="thin">
        <color auto="1"/>
      </bottom>
      <diagonal/>
    </border>
    <border>
      <left style="double">
        <color auto="1"/>
      </left>
      <right/>
      <top style="thin">
        <color auto="1"/>
      </top>
      <bottom style="double">
        <color auto="1"/>
      </bottom>
      <diagonal/>
    </border>
    <border>
      <left/>
      <right style="thick">
        <color auto="1"/>
      </right>
      <top/>
      <bottom/>
      <diagonal/>
    </border>
    <border>
      <left/>
      <right style="thick">
        <color auto="1"/>
      </right>
      <top style="double">
        <color auto="1"/>
      </top>
      <bottom/>
      <diagonal/>
    </border>
    <border>
      <left/>
      <right style="thick">
        <color auto="1"/>
      </right>
      <top style="thick">
        <color auto="1"/>
      </top>
      <bottom style="double">
        <color auto="1"/>
      </bottom>
      <diagonal/>
    </border>
    <border>
      <left/>
      <right/>
      <top style="thick">
        <color auto="1"/>
      </top>
      <bottom style="double">
        <color auto="1"/>
      </bottom>
      <diagonal/>
    </border>
    <border>
      <left style="thin">
        <color auto="1"/>
      </left>
      <right style="thin">
        <color auto="1"/>
      </right>
      <top/>
      <bottom/>
      <diagonal/>
    </border>
    <border>
      <left style="thin">
        <color auto="1"/>
      </left>
      <right style="thin">
        <color auto="1"/>
      </right>
      <top/>
      <bottom style="double">
        <color auto="1"/>
      </bottom>
      <diagonal/>
    </border>
    <border>
      <left style="thin">
        <color auto="1"/>
      </left>
      <right/>
      <top/>
      <bottom style="double">
        <color auto="1"/>
      </bottom>
      <diagonal/>
    </border>
  </borders>
  <cellStyleXfs count="5">
    <xf numFmtId="0" fontId="0" fillId="0" borderId="0"/>
    <xf numFmtId="0" fontId="1" fillId="0" borderId="0" applyNumberFormat="0" applyFill="0" applyBorder="0" applyProtection="0">
      <alignment vertical="top" wrapText="1"/>
    </xf>
    <xf numFmtId="0" fontId="2" fillId="0" borderId="0" applyNumberFormat="0" applyFill="0" applyBorder="0" applyProtection="0">
      <alignment vertical="top" wrapText="1"/>
    </xf>
    <xf numFmtId="0" fontId="2" fillId="0" borderId="0">
      <alignment vertical="top" wrapText="1"/>
    </xf>
    <xf numFmtId="0" fontId="3" fillId="0" borderId="0"/>
  </cellStyleXfs>
  <cellXfs count="489">
    <xf numFmtId="0" fontId="0" fillId="0" borderId="0" xfId="0"/>
    <xf numFmtId="0" fontId="2" fillId="0" borderId="0" xfId="2" applyFont="1" applyAlignment="1">
      <alignment vertical="top" wrapText="1"/>
    </xf>
    <xf numFmtId="0" fontId="2" fillId="0" borderId="0" xfId="2" applyNumberFormat="1" applyFont="1" applyAlignment="1">
      <alignment vertical="top" wrapText="1"/>
    </xf>
    <xf numFmtId="0" fontId="2" fillId="0" borderId="0" xfId="2" applyFont="1" applyAlignment="1">
      <alignment horizontal="center" vertical="top" wrapText="1"/>
    </xf>
    <xf numFmtId="0" fontId="3" fillId="16" borderId="1" xfId="2" applyFont="1" applyFill="1" applyBorder="1" applyAlignment="1">
      <alignment horizontal="center" vertical="center" wrapText="1"/>
    </xf>
    <xf numFmtId="0" fontId="4" fillId="16" borderId="1" xfId="2" applyNumberFormat="1" applyFont="1" applyFill="1" applyBorder="1" applyAlignment="1">
      <alignment horizontal="justify" vertical="center" wrapText="1"/>
    </xf>
    <xf numFmtId="0" fontId="6" fillId="16" borderId="1" xfId="2" applyNumberFormat="1" applyFont="1" applyFill="1" applyBorder="1" applyAlignment="1">
      <alignment horizontal="justify" vertical="center" wrapText="1"/>
    </xf>
    <xf numFmtId="0" fontId="3" fillId="17" borderId="1" xfId="2" applyFont="1" applyFill="1" applyBorder="1" applyAlignment="1">
      <alignment horizontal="center" vertical="center" wrapText="1"/>
    </xf>
    <xf numFmtId="0" fontId="4" fillId="17" borderId="1" xfId="2" applyNumberFormat="1" applyFont="1" applyFill="1" applyBorder="1" applyAlignment="1">
      <alignment horizontal="justify" vertical="center" wrapText="1"/>
    </xf>
    <xf numFmtId="0" fontId="6" fillId="17" borderId="1" xfId="2" applyNumberFormat="1" applyFont="1" applyFill="1" applyBorder="1" applyAlignment="1">
      <alignment horizontal="justify" vertical="center" wrapText="1"/>
    </xf>
    <xf numFmtId="0" fontId="3" fillId="2" borderId="1" xfId="2" applyFont="1" applyFill="1" applyBorder="1" applyAlignment="1">
      <alignment horizontal="center" vertical="center" wrapText="1"/>
    </xf>
    <xf numFmtId="0" fontId="4" fillId="2" borderId="1" xfId="2" applyNumberFormat="1" applyFont="1" applyFill="1" applyBorder="1" applyAlignment="1">
      <alignment horizontal="justify" vertical="center" wrapText="1"/>
    </xf>
    <xf numFmtId="0" fontId="6" fillId="2" borderId="1" xfId="2" applyNumberFormat="1" applyFont="1" applyFill="1" applyBorder="1" applyAlignment="1">
      <alignment horizontal="justify" vertical="center" wrapText="1"/>
    </xf>
    <xf numFmtId="0" fontId="3" fillId="4" borderId="1" xfId="2" applyFont="1" applyFill="1" applyBorder="1" applyAlignment="1">
      <alignment horizontal="center" vertical="center" wrapText="1"/>
    </xf>
    <xf numFmtId="0" fontId="4" fillId="4" borderId="1" xfId="2" applyNumberFormat="1" applyFont="1" applyFill="1" applyBorder="1" applyAlignment="1">
      <alignment horizontal="justify" vertical="center" wrapText="1"/>
    </xf>
    <xf numFmtId="0" fontId="6" fillId="4" borderId="1" xfId="2" applyNumberFormat="1" applyFont="1" applyFill="1" applyBorder="1" applyAlignment="1">
      <alignment horizontal="justify" vertical="center" wrapText="1"/>
    </xf>
    <xf numFmtId="0" fontId="14" fillId="3" borderId="5" xfId="0" applyFont="1" applyFill="1" applyBorder="1" applyAlignment="1">
      <alignment vertical="center" wrapText="1"/>
    </xf>
    <xf numFmtId="0" fontId="18" fillId="0" borderId="0" xfId="3" applyFont="1" applyBorder="1" applyAlignment="1">
      <alignment vertical="top"/>
    </xf>
    <xf numFmtId="0" fontId="19" fillId="0" borderId="0" xfId="3" applyFont="1" applyAlignment="1">
      <alignment vertical="top"/>
    </xf>
    <xf numFmtId="0" fontId="19" fillId="0" borderId="9" xfId="3" applyFont="1" applyBorder="1" applyAlignment="1">
      <alignment vertical="top"/>
    </xf>
    <xf numFmtId="0" fontId="19" fillId="8" borderId="0" xfId="3" applyFont="1" applyFill="1" applyAlignment="1">
      <alignment vertical="top"/>
    </xf>
    <xf numFmtId="0" fontId="21" fillId="0" borderId="0" xfId="3" applyFont="1" applyAlignment="1">
      <alignment vertical="top"/>
    </xf>
    <xf numFmtId="0" fontId="19" fillId="7" borderId="0" xfId="3" applyFont="1" applyFill="1" applyAlignment="1">
      <alignment vertical="top"/>
    </xf>
    <xf numFmtId="0" fontId="19" fillId="0" borderId="1" xfId="3" applyFont="1" applyBorder="1" applyAlignment="1">
      <alignment horizontal="center" vertical="top"/>
    </xf>
    <xf numFmtId="164" fontId="19" fillId="0" borderId="1" xfId="3" applyNumberFormat="1" applyFont="1" applyBorder="1" applyAlignment="1">
      <alignment horizontal="center" vertical="top"/>
    </xf>
    <xf numFmtId="0" fontId="23" fillId="0" borderId="0" xfId="3" applyFont="1" applyAlignment="1">
      <alignment vertical="top"/>
    </xf>
    <xf numFmtId="164" fontId="19" fillId="0" borderId="0" xfId="3" applyNumberFormat="1" applyFont="1" applyAlignment="1">
      <alignment horizontal="center" vertical="top"/>
    </xf>
    <xf numFmtId="0" fontId="21" fillId="0" borderId="0" xfId="3" applyFont="1" applyAlignment="1">
      <alignment horizontal="center" vertical="top"/>
    </xf>
    <xf numFmtId="0" fontId="19" fillId="0" borderId="0" xfId="3" applyFont="1" applyAlignment="1">
      <alignment horizontal="center" vertical="top"/>
    </xf>
    <xf numFmtId="0" fontId="10" fillId="10" borderId="3" xfId="0" applyFont="1" applyFill="1" applyBorder="1" applyAlignment="1"/>
    <xf numFmtId="0" fontId="19" fillId="6" borderId="0" xfId="3" applyFont="1" applyFill="1" applyAlignment="1">
      <alignment vertical="top"/>
    </xf>
    <xf numFmtId="0" fontId="19" fillId="23" borderId="0" xfId="3" applyFont="1" applyFill="1" applyAlignment="1">
      <alignment vertical="top"/>
    </xf>
    <xf numFmtId="0" fontId="3" fillId="0" borderId="0" xfId="4"/>
    <xf numFmtId="0" fontId="3" fillId="24" borderId="0" xfId="4" applyFill="1"/>
    <xf numFmtId="0" fontId="19" fillId="0" borderId="0" xfId="3" applyFont="1" applyAlignment="1">
      <alignment horizontal="right"/>
    </xf>
    <xf numFmtId="0" fontId="20" fillId="0" borderId="0" xfId="3" applyFont="1" applyAlignment="1">
      <alignment horizontal="left"/>
    </xf>
    <xf numFmtId="0" fontId="3" fillId="0" borderId="0" xfId="4" applyFont="1"/>
    <xf numFmtId="49" fontId="27" fillId="0" borderId="0" xfId="4" applyNumberFormat="1" applyFont="1" applyBorder="1"/>
    <xf numFmtId="0" fontId="19" fillId="0" borderId="14" xfId="3" applyFont="1" applyBorder="1" applyAlignment="1">
      <alignment vertical="top"/>
    </xf>
    <xf numFmtId="0" fontId="19" fillId="0" borderId="0" xfId="3" applyFont="1" applyBorder="1" applyAlignment="1">
      <alignment vertical="top"/>
    </xf>
    <xf numFmtId="0" fontId="19" fillId="6" borderId="12" xfId="3" applyFont="1" applyFill="1" applyBorder="1" applyAlignment="1">
      <alignment horizontal="center" vertical="top"/>
    </xf>
    <xf numFmtId="0" fontId="19" fillId="6" borderId="0" xfId="3" applyFont="1" applyFill="1" applyBorder="1" applyAlignment="1">
      <alignment vertical="top"/>
    </xf>
    <xf numFmtId="164" fontId="32" fillId="3" borderId="0" xfId="3" applyNumberFormat="1" applyFont="1" applyFill="1" applyAlignment="1">
      <alignment vertical="top"/>
    </xf>
    <xf numFmtId="0" fontId="34" fillId="0" borderId="0" xfId="0" applyFont="1"/>
    <xf numFmtId="0" fontId="34" fillId="0" borderId="0" xfId="0" applyFont="1" applyAlignment="1">
      <alignment horizontal="right"/>
    </xf>
    <xf numFmtId="0" fontId="34" fillId="0" borderId="0" xfId="0" applyFont="1" applyAlignment="1">
      <alignment horizontal="left"/>
    </xf>
    <xf numFmtId="0" fontId="35" fillId="0" borderId="23" xfId="0" applyFont="1" applyBorder="1" applyAlignment="1">
      <alignment horizontal="center" vertical="center"/>
    </xf>
    <xf numFmtId="0" fontId="35" fillId="0" borderId="24" xfId="0" applyFont="1" applyBorder="1" applyAlignment="1">
      <alignment horizontal="center" vertical="center"/>
    </xf>
    <xf numFmtId="0" fontId="35" fillId="0" borderId="25" xfId="0" applyFont="1" applyBorder="1" applyAlignment="1">
      <alignment horizontal="center" vertical="center"/>
    </xf>
    <xf numFmtId="0" fontId="35" fillId="0" borderId="0" xfId="0" applyFont="1"/>
    <xf numFmtId="0" fontId="35" fillId="0" borderId="0" xfId="0" applyFont="1" applyAlignment="1">
      <alignment horizontal="center" vertical="center"/>
    </xf>
    <xf numFmtId="0" fontId="35" fillId="0" borderId="26" xfId="0" applyFont="1" applyBorder="1" applyAlignment="1">
      <alignment horizontal="center" vertical="center"/>
    </xf>
    <xf numFmtId="0" fontId="35" fillId="0" borderId="27" xfId="0" applyFont="1" applyBorder="1" applyAlignment="1">
      <alignment horizontal="center" vertical="center"/>
    </xf>
    <xf numFmtId="0" fontId="35" fillId="0" borderId="28" xfId="0" applyFont="1" applyBorder="1" applyAlignment="1">
      <alignment horizontal="center" vertical="center"/>
    </xf>
    <xf numFmtId="0" fontId="35" fillId="0" borderId="29" xfId="0" applyFont="1" applyBorder="1" applyAlignment="1">
      <alignment horizontal="center" vertical="center"/>
    </xf>
    <xf numFmtId="0" fontId="35" fillId="0" borderId="30" xfId="0" applyFont="1" applyBorder="1" applyAlignment="1">
      <alignment horizontal="center" vertical="center"/>
    </xf>
    <xf numFmtId="0" fontId="35" fillId="0" borderId="31" xfId="0" applyFont="1" applyBorder="1" applyAlignment="1">
      <alignment horizontal="center" vertical="center"/>
    </xf>
    <xf numFmtId="0" fontId="35" fillId="0" borderId="32" xfId="0" applyFont="1" applyBorder="1" applyAlignment="1">
      <alignment horizontal="center" vertical="center"/>
    </xf>
    <xf numFmtId="0" fontId="35" fillId="0" borderId="33" xfId="0" applyFont="1" applyBorder="1" applyAlignment="1">
      <alignment horizontal="center" vertical="center"/>
    </xf>
    <xf numFmtId="0" fontId="35" fillId="0" borderId="34" xfId="0" applyFont="1" applyBorder="1" applyAlignment="1">
      <alignment horizontal="center" vertical="center"/>
    </xf>
    <xf numFmtId="0" fontId="35" fillId="0" borderId="38" xfId="0" applyFont="1" applyBorder="1" applyAlignment="1">
      <alignment horizontal="center" vertical="center"/>
    </xf>
    <xf numFmtId="0" fontId="35" fillId="0" borderId="39" xfId="0" applyFont="1" applyBorder="1" applyAlignment="1">
      <alignment horizontal="center" vertical="center"/>
    </xf>
    <xf numFmtId="0" fontId="35" fillId="0" borderId="40" xfId="0" applyFont="1" applyBorder="1" applyAlignment="1">
      <alignment horizontal="center" vertical="center"/>
    </xf>
    <xf numFmtId="0" fontId="35" fillId="0" borderId="35" xfId="0" applyFont="1" applyBorder="1" applyAlignment="1">
      <alignment horizontal="center" vertical="center"/>
    </xf>
    <xf numFmtId="0" fontId="35" fillId="0" borderId="36" xfId="0" applyFont="1" applyBorder="1" applyAlignment="1">
      <alignment horizontal="center" vertical="center"/>
    </xf>
    <xf numFmtId="0" fontId="35" fillId="0" borderId="37" xfId="0" applyFont="1" applyBorder="1" applyAlignment="1">
      <alignment horizontal="center" vertical="center"/>
    </xf>
    <xf numFmtId="0" fontId="35" fillId="0" borderId="44" xfId="0" applyFont="1" applyBorder="1" applyAlignment="1">
      <alignment horizontal="center" vertical="center"/>
    </xf>
    <xf numFmtId="0" fontId="35" fillId="0" borderId="45" xfId="0" applyFont="1" applyBorder="1" applyAlignment="1">
      <alignment horizontal="center" vertical="center"/>
    </xf>
    <xf numFmtId="0" fontId="35" fillId="0" borderId="46" xfId="0" applyFont="1" applyBorder="1" applyAlignment="1">
      <alignment horizontal="center" vertical="center"/>
    </xf>
    <xf numFmtId="0" fontId="35" fillId="0" borderId="47" xfId="0" applyFont="1" applyBorder="1" applyAlignment="1">
      <alignment horizontal="center" vertical="center"/>
    </xf>
    <xf numFmtId="0" fontId="35" fillId="0" borderId="48" xfId="0" applyFont="1" applyBorder="1" applyAlignment="1">
      <alignment horizontal="center" vertical="center"/>
    </xf>
    <xf numFmtId="0" fontId="35" fillId="0" borderId="49" xfId="0" applyFont="1" applyBorder="1" applyAlignment="1">
      <alignment horizontal="center" vertical="center"/>
    </xf>
    <xf numFmtId="0" fontId="35" fillId="0" borderId="41" xfId="0" applyFont="1" applyBorder="1" applyAlignment="1">
      <alignment horizontal="center" vertical="center"/>
    </xf>
    <xf numFmtId="0" fontId="35" fillId="0" borderId="42" xfId="0" applyFont="1" applyBorder="1" applyAlignment="1">
      <alignment horizontal="center" vertical="center"/>
    </xf>
    <xf numFmtId="0" fontId="35" fillId="0" borderId="43" xfId="0" applyFont="1" applyBorder="1" applyAlignment="1">
      <alignment horizontal="center" vertical="center"/>
    </xf>
    <xf numFmtId="0" fontId="34" fillId="0" borderId="0" xfId="0" applyFont="1" applyAlignment="1">
      <alignment horizontal="center"/>
    </xf>
    <xf numFmtId="0" fontId="0" fillId="0" borderId="52" xfId="0" applyBorder="1"/>
    <xf numFmtId="0" fontId="0" fillId="0" borderId="53" xfId="0" applyBorder="1"/>
    <xf numFmtId="0" fontId="35" fillId="0" borderId="54" xfId="0" applyFont="1" applyBorder="1" applyAlignment="1">
      <alignment vertical="center"/>
    </xf>
    <xf numFmtId="0" fontId="35" fillId="0" borderId="52" xfId="0" applyFont="1" applyBorder="1" applyAlignment="1">
      <alignment vertical="center"/>
    </xf>
    <xf numFmtId="0" fontId="36" fillId="0" borderId="0" xfId="0" applyFont="1"/>
    <xf numFmtId="49" fontId="0" fillId="0" borderId="0" xfId="0" applyNumberFormat="1"/>
    <xf numFmtId="0" fontId="33" fillId="0" borderId="0" xfId="0" applyFont="1"/>
    <xf numFmtId="49" fontId="33" fillId="0" borderId="0" xfId="0" applyNumberFormat="1" applyFont="1"/>
    <xf numFmtId="0" fontId="39" fillId="0" borderId="0" xfId="0" applyFont="1"/>
    <xf numFmtId="0" fontId="30" fillId="0" borderId="60" xfId="0" applyFont="1" applyFill="1" applyBorder="1"/>
    <xf numFmtId="0" fontId="0" fillId="0" borderId="61" xfId="0" applyBorder="1"/>
    <xf numFmtId="0" fontId="33" fillId="0" borderId="61" xfId="0" applyFont="1" applyBorder="1"/>
    <xf numFmtId="0" fontId="0" fillId="0" borderId="62" xfId="0" applyBorder="1"/>
    <xf numFmtId="0" fontId="0" fillId="0" borderId="0" xfId="0" applyBorder="1"/>
    <xf numFmtId="0" fontId="0" fillId="0" borderId="16" xfId="0" applyBorder="1"/>
    <xf numFmtId="0" fontId="33" fillId="0" borderId="17" xfId="0" applyFont="1" applyBorder="1"/>
    <xf numFmtId="0" fontId="0" fillId="0" borderId="18" xfId="0" applyBorder="1"/>
    <xf numFmtId="0" fontId="0" fillId="0" borderId="19" xfId="0" applyBorder="1"/>
    <xf numFmtId="0" fontId="33" fillId="20" borderId="15" xfId="0" applyFont="1" applyFill="1" applyBorder="1"/>
    <xf numFmtId="0" fontId="0" fillId="20" borderId="0" xfId="0" applyFill="1" applyBorder="1"/>
    <xf numFmtId="0" fontId="33" fillId="27" borderId="15" xfId="0" applyFont="1" applyFill="1" applyBorder="1"/>
    <xf numFmtId="0" fontId="0" fillId="27" borderId="0" xfId="0" applyFill="1" applyBorder="1"/>
    <xf numFmtId="0" fontId="0" fillId="20" borderId="16" xfId="0" applyFill="1" applyBorder="1"/>
    <xf numFmtId="0" fontId="0" fillId="27" borderId="16" xfId="0" applyFill="1" applyBorder="1"/>
    <xf numFmtId="0" fontId="30" fillId="11" borderId="60" xfId="0" applyFont="1" applyFill="1" applyBorder="1"/>
    <xf numFmtId="0" fontId="0" fillId="11" borderId="61" xfId="0" applyFill="1" applyBorder="1"/>
    <xf numFmtId="0" fontId="0" fillId="11" borderId="62" xfId="0" applyFill="1" applyBorder="1"/>
    <xf numFmtId="0" fontId="33" fillId="13" borderId="15" xfId="0" applyFont="1" applyFill="1" applyBorder="1"/>
    <xf numFmtId="0" fontId="0" fillId="13" borderId="0" xfId="0" applyFill="1" applyBorder="1"/>
    <xf numFmtId="0" fontId="0" fillId="13" borderId="16" xfId="0" applyFill="1" applyBorder="1"/>
    <xf numFmtId="0" fontId="33" fillId="18" borderId="15" xfId="0" applyFont="1" applyFill="1" applyBorder="1"/>
    <xf numFmtId="0" fontId="0" fillId="18" borderId="0" xfId="0" applyFill="1" applyBorder="1"/>
    <xf numFmtId="0" fontId="0" fillId="18" borderId="16" xfId="0" applyFill="1" applyBorder="1"/>
    <xf numFmtId="0" fontId="30" fillId="30" borderId="60" xfId="0" applyFont="1" applyFill="1" applyBorder="1"/>
    <xf numFmtId="0" fontId="0" fillId="30" borderId="61" xfId="0" applyFill="1" applyBorder="1"/>
    <xf numFmtId="0" fontId="0" fillId="30" borderId="62" xfId="0" applyFill="1" applyBorder="1"/>
    <xf numFmtId="0" fontId="33" fillId="31" borderId="15" xfId="0" applyFont="1" applyFill="1" applyBorder="1"/>
    <xf numFmtId="0" fontId="0" fillId="31" borderId="0" xfId="0" applyFill="1" applyBorder="1"/>
    <xf numFmtId="0" fontId="0" fillId="31" borderId="16" xfId="0" applyFill="1" applyBorder="1"/>
    <xf numFmtId="0" fontId="33" fillId="23" borderId="15" xfId="0" applyFont="1" applyFill="1" applyBorder="1"/>
    <xf numFmtId="0" fontId="0" fillId="23" borderId="0" xfId="0" applyFill="1" applyBorder="1"/>
    <xf numFmtId="0" fontId="0" fillId="23" borderId="16" xfId="0" applyFill="1" applyBorder="1"/>
    <xf numFmtId="0" fontId="30" fillId="10" borderId="60" xfId="0" applyFont="1" applyFill="1" applyBorder="1"/>
    <xf numFmtId="0" fontId="0" fillId="10" borderId="61" xfId="0" applyFill="1" applyBorder="1"/>
    <xf numFmtId="0" fontId="0" fillId="10" borderId="62" xfId="0" applyFill="1" applyBorder="1"/>
    <xf numFmtId="0" fontId="38" fillId="14" borderId="17" xfId="0" applyFont="1" applyFill="1" applyBorder="1"/>
    <xf numFmtId="0" fontId="0" fillId="14" borderId="18" xfId="0" applyFill="1" applyBorder="1"/>
    <xf numFmtId="0" fontId="33" fillId="14" borderId="18" xfId="0" applyFont="1" applyFill="1" applyBorder="1"/>
    <xf numFmtId="0" fontId="0" fillId="14" borderId="19" xfId="0" applyFill="1" applyBorder="1"/>
    <xf numFmtId="0" fontId="38" fillId="12" borderId="15" xfId="0" applyFont="1" applyFill="1" applyBorder="1"/>
    <xf numFmtId="0" fontId="0" fillId="12" borderId="0" xfId="0" applyFill="1" applyBorder="1"/>
    <xf numFmtId="0" fontId="33" fillId="12" borderId="0" xfId="0" applyFont="1" applyFill="1" applyBorder="1"/>
    <xf numFmtId="0" fontId="0" fillId="12" borderId="16" xfId="0" applyFill="1" applyBorder="1"/>
    <xf numFmtId="0" fontId="30" fillId="32" borderId="60" xfId="0" applyFont="1" applyFill="1" applyBorder="1"/>
    <xf numFmtId="0" fontId="0" fillId="32" borderId="61" xfId="0" applyFill="1" applyBorder="1"/>
    <xf numFmtId="0" fontId="33" fillId="32" borderId="61" xfId="0" applyFont="1" applyFill="1" applyBorder="1"/>
    <xf numFmtId="0" fontId="0" fillId="32" borderId="62" xfId="0" applyFill="1" applyBorder="1"/>
    <xf numFmtId="0" fontId="38" fillId="32" borderId="15" xfId="0" applyFont="1" applyFill="1" applyBorder="1"/>
    <xf numFmtId="0" fontId="38" fillId="32" borderId="0" xfId="0" applyFont="1" applyFill="1" applyBorder="1"/>
    <xf numFmtId="0" fontId="38" fillId="32" borderId="16" xfId="0" applyFont="1" applyFill="1" applyBorder="1"/>
    <xf numFmtId="0" fontId="38" fillId="32" borderId="22" xfId="0" applyFont="1" applyFill="1" applyBorder="1"/>
    <xf numFmtId="0" fontId="30" fillId="19" borderId="60" xfId="0" applyFont="1" applyFill="1" applyBorder="1"/>
    <xf numFmtId="0" fontId="0" fillId="19" borderId="61" xfId="0" applyFill="1" applyBorder="1"/>
    <xf numFmtId="0" fontId="33" fillId="19" borderId="61" xfId="0" applyFont="1" applyFill="1" applyBorder="1" applyAlignment="1"/>
    <xf numFmtId="0" fontId="33" fillId="19" borderId="62" xfId="0" applyFont="1" applyFill="1" applyBorder="1" applyAlignment="1"/>
    <xf numFmtId="0" fontId="30" fillId="19" borderId="15" xfId="0" applyFont="1" applyFill="1" applyBorder="1"/>
    <xf numFmtId="0" fontId="0" fillId="19" borderId="0" xfId="0" applyFill="1" applyBorder="1"/>
    <xf numFmtId="0" fontId="0" fillId="19" borderId="16" xfId="0" applyFill="1" applyBorder="1"/>
    <xf numFmtId="0" fontId="38" fillId="2" borderId="15" xfId="0" applyFont="1" applyFill="1" applyBorder="1"/>
    <xf numFmtId="0" fontId="0" fillId="2" borderId="0" xfId="0" applyFill="1" applyBorder="1"/>
    <xf numFmtId="0" fontId="33" fillId="2" borderId="0" xfId="0" applyFont="1" applyFill="1" applyBorder="1" applyAlignment="1"/>
    <xf numFmtId="0" fontId="0" fillId="2" borderId="16" xfId="0" applyFill="1" applyBorder="1"/>
    <xf numFmtId="0" fontId="38" fillId="4" borderId="17" xfId="0" applyFont="1" applyFill="1" applyBorder="1"/>
    <xf numFmtId="0" fontId="0" fillId="4" borderId="18" xfId="0" applyFill="1" applyBorder="1"/>
    <xf numFmtId="0" fontId="33" fillId="4" borderId="18" xfId="0" applyFont="1" applyFill="1" applyBorder="1" applyAlignment="1"/>
    <xf numFmtId="0" fontId="0" fillId="4" borderId="19" xfId="0" applyFill="1" applyBorder="1"/>
    <xf numFmtId="0" fontId="0" fillId="0" borderId="61" xfId="0" applyBorder="1" applyAlignment="1"/>
    <xf numFmtId="0" fontId="41" fillId="0" borderId="60" xfId="0" applyFont="1" applyBorder="1" applyAlignment="1"/>
    <xf numFmtId="0" fontId="0" fillId="0" borderId="15" xfId="0" applyBorder="1"/>
    <xf numFmtId="0" fontId="30" fillId="0" borderId="0" xfId="0" applyFont="1" applyBorder="1"/>
    <xf numFmtId="0" fontId="0" fillId="0" borderId="52" xfId="0" applyBorder="1" applyAlignment="1"/>
    <xf numFmtId="0" fontId="41" fillId="0" borderId="15" xfId="0" applyFont="1" applyBorder="1" applyAlignment="1"/>
    <xf numFmtId="0" fontId="0" fillId="0" borderId="0" xfId="0" applyBorder="1" applyAlignment="1"/>
    <xf numFmtId="0" fontId="30" fillId="0" borderId="15" xfId="0" applyFont="1" applyBorder="1" applyAlignment="1"/>
    <xf numFmtId="0" fontId="37" fillId="0" borderId="16" xfId="0" applyFont="1" applyBorder="1" applyAlignment="1">
      <alignment horizontal="right"/>
    </xf>
    <xf numFmtId="0" fontId="33" fillId="0" borderId="0" xfId="0" applyNumberFormat="1" applyFont="1"/>
    <xf numFmtId="0" fontId="0" fillId="0" borderId="62" xfId="0" applyFont="1" applyBorder="1" applyAlignment="1">
      <alignment horizontal="right"/>
    </xf>
    <xf numFmtId="0" fontId="42" fillId="0" borderId="0" xfId="3" applyFont="1" applyAlignment="1">
      <alignment vertical="top"/>
    </xf>
    <xf numFmtId="0" fontId="19" fillId="0" borderId="12" xfId="3" applyFont="1" applyFill="1" applyBorder="1" applyAlignment="1">
      <alignment horizontal="center" vertical="top"/>
    </xf>
    <xf numFmtId="0" fontId="26" fillId="0" borderId="0" xfId="3" applyFont="1" applyAlignment="1">
      <alignment vertical="top"/>
    </xf>
    <xf numFmtId="0" fontId="29" fillId="0" borderId="0" xfId="3" applyFont="1" applyFill="1" applyBorder="1" applyAlignment="1">
      <alignment vertical="center"/>
    </xf>
    <xf numFmtId="0" fontId="5" fillId="33" borderId="0" xfId="4" applyFont="1" applyFill="1" applyBorder="1" applyAlignment="1">
      <alignment vertical="top" wrapText="1"/>
    </xf>
    <xf numFmtId="0" fontId="5" fillId="33" borderId="22" xfId="4" applyFont="1" applyFill="1" applyBorder="1" applyAlignment="1">
      <alignment vertical="top" wrapText="1"/>
    </xf>
    <xf numFmtId="0" fontId="5" fillId="33" borderId="16" xfId="4" applyFont="1" applyFill="1" applyBorder="1" applyAlignment="1">
      <alignment vertical="top" wrapText="1"/>
    </xf>
    <xf numFmtId="0" fontId="0" fillId="0" borderId="0" xfId="0" applyNumberFormat="1"/>
    <xf numFmtId="0" fontId="43" fillId="3" borderId="0" xfId="0" applyFont="1" applyFill="1"/>
    <xf numFmtId="0" fontId="39" fillId="0" borderId="0" xfId="0" applyFont="1" applyFill="1"/>
    <xf numFmtId="0" fontId="0" fillId="28" borderId="0" xfId="0" applyFill="1"/>
    <xf numFmtId="0" fontId="0" fillId="6" borderId="0" xfId="0" applyFill="1"/>
    <xf numFmtId="0" fontId="43" fillId="35" borderId="0" xfId="0" applyFont="1" applyFill="1"/>
    <xf numFmtId="0" fontId="43" fillId="26" borderId="0" xfId="0" applyFont="1" applyFill="1"/>
    <xf numFmtId="0" fontId="0" fillId="7" borderId="0" xfId="0" applyFill="1"/>
    <xf numFmtId="0" fontId="0" fillId="25" borderId="0" xfId="0" applyFill="1"/>
    <xf numFmtId="0" fontId="43" fillId="25" borderId="0" xfId="0" applyFont="1" applyFill="1"/>
    <xf numFmtId="0" fontId="0" fillId="0" borderId="66" xfId="0" applyBorder="1"/>
    <xf numFmtId="0" fontId="44" fillId="36" borderId="0" xfId="4" applyFont="1" applyFill="1"/>
    <xf numFmtId="0" fontId="5" fillId="33" borderId="15" xfId="4" applyFont="1" applyFill="1" applyBorder="1" applyAlignment="1">
      <alignment vertical="top"/>
    </xf>
    <xf numFmtId="0" fontId="5" fillId="33" borderId="0" xfId="4" applyFont="1" applyFill="1" applyBorder="1" applyAlignment="1">
      <alignment vertical="top"/>
    </xf>
    <xf numFmtId="0" fontId="5" fillId="34" borderId="17" xfId="4" applyNumberFormat="1" applyFont="1" applyFill="1" applyBorder="1" applyAlignment="1">
      <alignment vertical="top"/>
    </xf>
    <xf numFmtId="0" fontId="5" fillId="34" borderId="18" xfId="4" applyFont="1" applyFill="1" applyBorder="1" applyAlignment="1">
      <alignment vertical="top" wrapText="1"/>
    </xf>
    <xf numFmtId="0" fontId="5" fillId="34" borderId="63" xfId="4" applyFont="1" applyFill="1" applyBorder="1" applyAlignment="1">
      <alignment vertical="top" wrapText="1"/>
    </xf>
    <xf numFmtId="0" fontId="33" fillId="34" borderId="18" xfId="0" applyFont="1" applyFill="1" applyBorder="1" applyAlignment="1"/>
    <xf numFmtId="0" fontId="0" fillId="34" borderId="18" xfId="0" applyFill="1" applyBorder="1" applyAlignment="1"/>
    <xf numFmtId="0" fontId="0" fillId="34" borderId="19" xfId="0" applyFill="1" applyBorder="1" applyAlignment="1"/>
    <xf numFmtId="0" fontId="43" fillId="22" borderId="0" xfId="0" applyFont="1" applyFill="1"/>
    <xf numFmtId="0" fontId="45" fillId="37" borderId="60" xfId="0" applyFont="1" applyFill="1" applyBorder="1"/>
    <xf numFmtId="0" fontId="43" fillId="37" borderId="61" xfId="0" applyFont="1" applyFill="1" applyBorder="1"/>
    <xf numFmtId="0" fontId="46" fillId="37" borderId="61" xfId="0" applyFont="1" applyFill="1" applyBorder="1"/>
    <xf numFmtId="0" fontId="43" fillId="37" borderId="62" xfId="0" applyFont="1" applyFill="1" applyBorder="1"/>
    <xf numFmtId="0" fontId="33" fillId="38" borderId="15" xfId="0" applyFont="1" applyFill="1" applyBorder="1"/>
    <xf numFmtId="0" fontId="0" fillId="38" borderId="0" xfId="0" applyFill="1" applyBorder="1"/>
    <xf numFmtId="0" fontId="0" fillId="38" borderId="16" xfId="0" applyFill="1" applyBorder="1"/>
    <xf numFmtId="0" fontId="33" fillId="39" borderId="15" xfId="0" applyFont="1" applyFill="1" applyBorder="1"/>
    <xf numFmtId="0" fontId="0" fillId="39" borderId="0" xfId="0" applyFill="1" applyBorder="1"/>
    <xf numFmtId="0" fontId="0" fillId="39" borderId="16" xfId="0" applyFill="1" applyBorder="1"/>
    <xf numFmtId="0" fontId="33" fillId="38" borderId="17" xfId="0" applyFont="1" applyFill="1" applyBorder="1"/>
    <xf numFmtId="0" fontId="0" fillId="38" borderId="18" xfId="0" applyFill="1" applyBorder="1"/>
    <xf numFmtId="0" fontId="0" fillId="38" borderId="19" xfId="0" applyFill="1" applyBorder="1"/>
    <xf numFmtId="0" fontId="30" fillId="15" borderId="60" xfId="0" applyFont="1" applyFill="1" applyBorder="1"/>
    <xf numFmtId="0" fontId="0" fillId="15" borderId="61" xfId="0" applyFill="1" applyBorder="1"/>
    <xf numFmtId="0" fontId="33" fillId="15" borderId="61" xfId="0" applyFont="1" applyFill="1" applyBorder="1"/>
    <xf numFmtId="0" fontId="0" fillId="15" borderId="62" xfId="0" applyFill="1" applyBorder="1"/>
    <xf numFmtId="0" fontId="38" fillId="40" borderId="15" xfId="0" applyFont="1" applyFill="1" applyBorder="1"/>
    <xf numFmtId="0" fontId="0" fillId="40" borderId="0" xfId="0" applyFill="1" applyBorder="1"/>
    <xf numFmtId="0" fontId="33" fillId="40" borderId="0" xfId="0" applyFont="1" applyFill="1" applyBorder="1"/>
    <xf numFmtId="0" fontId="0" fillId="40" borderId="22" xfId="0" applyFill="1" applyBorder="1"/>
    <xf numFmtId="0" fontId="38" fillId="40" borderId="0" xfId="0" applyFont="1" applyFill="1" applyBorder="1"/>
    <xf numFmtId="0" fontId="0" fillId="40" borderId="16" xfId="0" applyFill="1" applyBorder="1"/>
    <xf numFmtId="0" fontId="33" fillId="32" borderId="0" xfId="0" applyFont="1" applyFill="1" applyBorder="1"/>
    <xf numFmtId="0" fontId="4" fillId="12" borderId="1" xfId="1" applyNumberFormat="1" applyFont="1" applyFill="1" applyBorder="1" applyAlignment="1">
      <alignment horizontal="center" vertical="center" wrapText="1"/>
    </xf>
    <xf numFmtId="0" fontId="4" fillId="12" borderId="1" xfId="1" applyNumberFormat="1" applyFont="1" applyFill="1" applyBorder="1" applyAlignment="1">
      <alignment horizontal="justify" vertical="center" wrapText="1"/>
    </xf>
    <xf numFmtId="0" fontId="5" fillId="12" borderId="1" xfId="1" applyNumberFormat="1" applyFont="1" applyFill="1" applyBorder="1" applyAlignment="1">
      <alignment horizontal="justify" vertical="center" wrapText="1"/>
    </xf>
    <xf numFmtId="0" fontId="4" fillId="14" borderId="1" xfId="1" applyNumberFormat="1" applyFont="1" applyFill="1" applyBorder="1" applyAlignment="1">
      <alignment horizontal="center" vertical="center" wrapText="1"/>
    </xf>
    <xf numFmtId="0" fontId="4" fillId="14" borderId="1" xfId="1" applyNumberFormat="1" applyFont="1" applyFill="1" applyBorder="1" applyAlignment="1">
      <alignment horizontal="justify" vertical="center" wrapText="1"/>
    </xf>
    <xf numFmtId="0" fontId="5" fillId="14" borderId="1" xfId="1" applyNumberFormat="1" applyFont="1" applyFill="1" applyBorder="1" applyAlignment="1">
      <alignment horizontal="justify" vertical="center" wrapText="1"/>
    </xf>
    <xf numFmtId="0" fontId="1" fillId="15" borderId="3" xfId="2" applyFont="1" applyFill="1" applyBorder="1" applyAlignment="1">
      <alignment vertical="top" wrapText="1"/>
    </xf>
    <xf numFmtId="0" fontId="1" fillId="15" borderId="4" xfId="2" applyFont="1" applyFill="1" applyBorder="1" applyAlignment="1">
      <alignment vertical="top" wrapText="1"/>
    </xf>
    <xf numFmtId="0" fontId="1" fillId="19" borderId="3" xfId="2" applyFont="1" applyFill="1" applyBorder="1" applyAlignment="1">
      <alignment vertical="top" wrapText="1"/>
    </xf>
    <xf numFmtId="0" fontId="1" fillId="19" borderId="4" xfId="2" applyFont="1" applyFill="1" applyBorder="1" applyAlignment="1">
      <alignment vertical="top" wrapText="1"/>
    </xf>
    <xf numFmtId="1" fontId="47" fillId="28" borderId="1" xfId="0" applyNumberFormat="1" applyFont="1" applyFill="1" applyBorder="1" applyAlignment="1">
      <alignment horizontal="left"/>
    </xf>
    <xf numFmtId="1" fontId="47" fillId="7" borderId="1" xfId="0" applyNumberFormat="1" applyFont="1" applyFill="1" applyBorder="1" applyAlignment="1">
      <alignment horizontal="left"/>
    </xf>
    <xf numFmtId="1" fontId="47" fillId="6" borderId="1" xfId="0" applyNumberFormat="1" applyFont="1" applyFill="1" applyBorder="1" applyAlignment="1">
      <alignment horizontal="left"/>
    </xf>
    <xf numFmtId="1" fontId="47" fillId="8" borderId="1" xfId="0" applyNumberFormat="1" applyFont="1" applyFill="1" applyBorder="1" applyAlignment="1">
      <alignment horizontal="left"/>
    </xf>
    <xf numFmtId="1" fontId="47" fillId="5" borderId="1" xfId="0" applyNumberFormat="1" applyFont="1" applyFill="1" applyBorder="1" applyAlignment="1">
      <alignment horizontal="left"/>
    </xf>
    <xf numFmtId="1" fontId="47" fillId="9" borderId="1" xfId="0" applyNumberFormat="1" applyFont="1" applyFill="1" applyBorder="1" applyAlignment="1">
      <alignment horizontal="left"/>
    </xf>
    <xf numFmtId="0" fontId="16" fillId="3" borderId="0" xfId="0" applyFont="1" applyFill="1" applyBorder="1" applyAlignment="1">
      <alignment horizontal="center" vertical="top" wrapText="1"/>
    </xf>
    <xf numFmtId="0" fontId="16" fillId="3" borderId="68" xfId="0" applyFont="1" applyFill="1" applyBorder="1" applyAlignment="1">
      <alignment horizontal="center" vertical="top" wrapText="1"/>
    </xf>
    <xf numFmtId="0" fontId="15" fillId="0" borderId="69" xfId="0" applyFont="1" applyBorder="1" applyAlignment="1">
      <alignment vertical="center" wrapText="1"/>
    </xf>
    <xf numFmtId="0" fontId="15" fillId="0" borderId="69" xfId="0" applyFont="1" applyBorder="1" applyAlignment="1">
      <alignment horizontal="center" vertical="center" wrapText="1"/>
    </xf>
    <xf numFmtId="1" fontId="17" fillId="28" borderId="1" xfId="0" applyNumberFormat="1" applyFont="1" applyFill="1" applyBorder="1" applyAlignment="1">
      <alignment horizontal="center" vertical="center"/>
    </xf>
    <xf numFmtId="0" fontId="17" fillId="28" borderId="1" xfId="0" applyFont="1" applyFill="1" applyBorder="1" applyAlignment="1">
      <alignment vertical="top"/>
    </xf>
    <xf numFmtId="1" fontId="17" fillId="7" borderId="1" xfId="0" applyNumberFormat="1" applyFont="1" applyFill="1" applyBorder="1" applyAlignment="1">
      <alignment horizontal="center" vertical="center"/>
    </xf>
    <xf numFmtId="0" fontId="17" fillId="7" borderId="1" xfId="0" applyFont="1" applyFill="1" applyBorder="1" applyAlignment="1">
      <alignment vertical="top"/>
    </xf>
    <xf numFmtId="1" fontId="17" fillId="6" borderId="1" xfId="0" applyNumberFormat="1" applyFont="1" applyFill="1" applyBorder="1" applyAlignment="1">
      <alignment horizontal="center" vertical="center"/>
    </xf>
    <xf numFmtId="0" fontId="17" fillId="6" borderId="1" xfId="0" applyFont="1" applyFill="1" applyBorder="1" applyAlignment="1">
      <alignment vertical="top"/>
    </xf>
    <xf numFmtId="1" fontId="17" fillId="8" borderId="1" xfId="0" applyNumberFormat="1" applyFont="1" applyFill="1" applyBorder="1" applyAlignment="1">
      <alignment horizontal="center" vertical="center"/>
    </xf>
    <xf numFmtId="0" fontId="17" fillId="8" borderId="1" xfId="0" applyFont="1" applyFill="1" applyBorder="1" applyAlignment="1">
      <alignment vertical="top"/>
    </xf>
    <xf numFmtId="1" fontId="17" fillId="5" borderId="1" xfId="0" applyNumberFormat="1" applyFont="1" applyFill="1" applyBorder="1" applyAlignment="1">
      <alignment horizontal="center" vertical="center"/>
    </xf>
    <xf numFmtId="0" fontId="17" fillId="5" borderId="1" xfId="0" applyFont="1" applyFill="1" applyBorder="1" applyAlignment="1">
      <alignment vertical="top"/>
    </xf>
    <xf numFmtId="1" fontId="17" fillId="0" borderId="1" xfId="0" applyNumberFormat="1" applyFont="1" applyFill="1" applyBorder="1" applyAlignment="1">
      <alignment horizontal="center" vertical="center"/>
    </xf>
    <xf numFmtId="0" fontId="17" fillId="0" borderId="1" xfId="0" applyFont="1" applyFill="1" applyBorder="1" applyAlignment="1">
      <alignment vertical="top"/>
    </xf>
    <xf numFmtId="1" fontId="44" fillId="22" borderId="1" xfId="0" applyNumberFormat="1" applyFont="1" applyFill="1" applyBorder="1" applyAlignment="1">
      <alignment horizontal="left"/>
    </xf>
    <xf numFmtId="1" fontId="24" fillId="22" borderId="1" xfId="0" applyNumberFormat="1" applyFont="1" applyFill="1" applyBorder="1" applyAlignment="1">
      <alignment horizontal="center" vertical="center"/>
    </xf>
    <xf numFmtId="0" fontId="24" fillId="22" borderId="1" xfId="0" applyFont="1" applyFill="1" applyBorder="1" applyAlignment="1">
      <alignment vertical="top"/>
    </xf>
    <xf numFmtId="1" fontId="44" fillId="26" borderId="67" xfId="0" applyNumberFormat="1" applyFont="1" applyFill="1" applyBorder="1" applyAlignment="1">
      <alignment horizontal="left"/>
    </xf>
    <xf numFmtId="1" fontId="24" fillId="26" borderId="67" xfId="0" applyNumberFormat="1" applyFont="1" applyFill="1" applyBorder="1" applyAlignment="1">
      <alignment horizontal="center" vertical="center"/>
    </xf>
    <xf numFmtId="0" fontId="24" fillId="26" borderId="67" xfId="0" applyFont="1" applyFill="1" applyBorder="1" applyAlignment="1">
      <alignment vertical="top"/>
    </xf>
    <xf numFmtId="0" fontId="0" fillId="0" borderId="60" xfId="0" applyBorder="1"/>
    <xf numFmtId="0" fontId="0" fillId="0" borderId="62" xfId="0" applyBorder="1" applyAlignment="1">
      <alignment horizontal="right"/>
    </xf>
    <xf numFmtId="0" fontId="0" fillId="0" borderId="16" xfId="0" applyBorder="1" applyAlignment="1">
      <alignment horizontal="right"/>
    </xf>
    <xf numFmtId="0" fontId="0" fillId="0" borderId="97" xfId="0" applyBorder="1" applyAlignment="1">
      <alignment horizontal="center" vertical="center"/>
    </xf>
    <xf numFmtId="0" fontId="0" fillId="0" borderId="74" xfId="0" applyBorder="1" applyAlignment="1">
      <alignment horizontal="center" vertical="center"/>
    </xf>
    <xf numFmtId="0" fontId="0" fillId="0" borderId="98" xfId="0" applyBorder="1" applyAlignment="1">
      <alignment horizontal="center" vertical="center"/>
    </xf>
    <xf numFmtId="0" fontId="0" fillId="41" borderId="75" xfId="0" applyFill="1" applyBorder="1"/>
    <xf numFmtId="0" fontId="0" fillId="41" borderId="76" xfId="0" applyFill="1" applyBorder="1"/>
    <xf numFmtId="0" fontId="0" fillId="41" borderId="93" xfId="0" applyFill="1" applyBorder="1"/>
    <xf numFmtId="49" fontId="0" fillId="41" borderId="84" xfId="0" applyNumberFormat="1" applyFill="1" applyBorder="1" applyAlignment="1">
      <alignment horizontal="center" vertical="center"/>
    </xf>
    <xf numFmtId="49" fontId="0" fillId="41" borderId="72" xfId="0" applyNumberFormat="1" applyFill="1" applyBorder="1" applyAlignment="1">
      <alignment horizontal="center" vertical="center"/>
    </xf>
    <xf numFmtId="49" fontId="0" fillId="41" borderId="85" xfId="0" applyNumberFormat="1" applyFill="1" applyBorder="1" applyAlignment="1">
      <alignment horizontal="center" vertical="center"/>
    </xf>
    <xf numFmtId="0" fontId="0" fillId="41" borderId="84" xfId="0" applyFill="1" applyBorder="1" applyAlignment="1">
      <alignment horizontal="center" vertical="center"/>
    </xf>
    <xf numFmtId="0" fontId="0" fillId="41" borderId="72" xfId="0" applyFill="1" applyBorder="1" applyAlignment="1">
      <alignment horizontal="center" vertical="center"/>
    </xf>
    <xf numFmtId="0" fontId="0" fillId="41" borderId="85" xfId="0" applyFill="1" applyBorder="1" applyAlignment="1">
      <alignment horizontal="center" vertical="center"/>
    </xf>
    <xf numFmtId="0" fontId="0" fillId="41" borderId="77" xfId="0" applyFill="1" applyBorder="1"/>
    <xf numFmtId="0" fontId="0" fillId="41" borderId="78" xfId="0" applyFill="1" applyBorder="1"/>
    <xf numFmtId="0" fontId="0" fillId="41" borderId="94" xfId="0" applyFill="1" applyBorder="1"/>
    <xf numFmtId="0" fontId="0" fillId="41" borderId="86" xfId="0" applyFill="1" applyBorder="1" applyAlignment="1">
      <alignment horizontal="center" vertical="center"/>
    </xf>
    <xf numFmtId="0" fontId="0" fillId="41" borderId="1" xfId="0" applyFill="1" applyBorder="1" applyAlignment="1">
      <alignment horizontal="center" vertical="center"/>
    </xf>
    <xf numFmtId="0" fontId="0" fillId="41" borderId="87" xfId="0" applyFill="1" applyBorder="1" applyAlignment="1">
      <alignment horizontal="center" vertical="center"/>
    </xf>
    <xf numFmtId="0" fontId="0" fillId="41" borderId="79" xfId="0" applyFill="1" applyBorder="1" applyAlignment="1">
      <alignment horizontal="center" vertical="center"/>
    </xf>
    <xf numFmtId="0" fontId="0" fillId="41" borderId="77" xfId="0" applyFill="1" applyBorder="1" applyAlignment="1">
      <alignment horizontal="center" vertical="center"/>
    </xf>
    <xf numFmtId="0" fontId="0" fillId="41" borderId="80" xfId="0" applyFill="1" applyBorder="1"/>
    <xf numFmtId="0" fontId="0" fillId="41" borderId="81" xfId="0" applyFill="1" applyBorder="1"/>
    <xf numFmtId="0" fontId="0" fillId="41" borderId="95" xfId="0" applyFill="1" applyBorder="1"/>
    <xf numFmtId="0" fontId="0" fillId="41" borderId="88" xfId="0" applyFill="1" applyBorder="1" applyAlignment="1">
      <alignment horizontal="center" vertical="center"/>
    </xf>
    <xf numFmtId="0" fontId="0" fillId="41" borderId="73" xfId="0" applyFill="1" applyBorder="1" applyAlignment="1">
      <alignment horizontal="center" vertical="center"/>
    </xf>
    <xf numFmtId="0" fontId="0" fillId="41" borderId="89" xfId="0" applyFill="1" applyBorder="1" applyAlignment="1">
      <alignment horizontal="center" vertical="center"/>
    </xf>
    <xf numFmtId="0" fontId="0" fillId="42" borderId="75" xfId="0" applyFill="1" applyBorder="1"/>
    <xf numFmtId="0" fontId="0" fillId="42" borderId="76" xfId="0" applyFill="1" applyBorder="1"/>
    <xf numFmtId="0" fontId="0" fillId="42" borderId="93" xfId="0" applyFill="1" applyBorder="1"/>
    <xf numFmtId="49" fontId="0" fillId="42" borderId="84" xfId="0" applyNumberFormat="1" applyFill="1" applyBorder="1" applyAlignment="1">
      <alignment horizontal="center" vertical="center"/>
    </xf>
    <xf numFmtId="49" fontId="0" fillId="42" borderId="72" xfId="0" applyNumberFormat="1" applyFill="1" applyBorder="1" applyAlignment="1">
      <alignment horizontal="center" vertical="center"/>
    </xf>
    <xf numFmtId="49" fontId="0" fillId="42" borderId="85" xfId="0" applyNumberFormat="1" applyFill="1" applyBorder="1" applyAlignment="1">
      <alignment horizontal="center" vertical="center"/>
    </xf>
    <xf numFmtId="0" fontId="0" fillId="42" borderId="77" xfId="0" applyFill="1" applyBorder="1"/>
    <xf numFmtId="0" fontId="0" fillId="42" borderId="78" xfId="0" applyFill="1" applyBorder="1"/>
    <xf numFmtId="0" fontId="0" fillId="42" borderId="94" xfId="0" applyFill="1" applyBorder="1"/>
    <xf numFmtId="0" fontId="0" fillId="42" borderId="86" xfId="0" applyFill="1" applyBorder="1" applyAlignment="1">
      <alignment horizontal="center" vertical="center"/>
    </xf>
    <xf numFmtId="0" fontId="0" fillId="42" borderId="1" xfId="0" applyFill="1" applyBorder="1" applyAlignment="1">
      <alignment horizontal="center" vertical="center"/>
    </xf>
    <xf numFmtId="0" fontId="0" fillId="42" borderId="87" xfId="0" applyFill="1" applyBorder="1" applyAlignment="1">
      <alignment horizontal="center" vertical="center"/>
    </xf>
    <xf numFmtId="0" fontId="0" fillId="42" borderId="79" xfId="0" applyFill="1" applyBorder="1" applyAlignment="1">
      <alignment horizontal="center" vertical="center"/>
    </xf>
    <xf numFmtId="0" fontId="0" fillId="42" borderId="77" xfId="0" applyFill="1" applyBorder="1" applyAlignment="1">
      <alignment horizontal="center" vertical="center"/>
    </xf>
    <xf numFmtId="0" fontId="0" fillId="42" borderId="82" xfId="0" applyFill="1" applyBorder="1"/>
    <xf numFmtId="0" fontId="0" fillId="42" borderId="83" xfId="0" applyFill="1" applyBorder="1"/>
    <xf numFmtId="0" fontId="0" fillId="42" borderId="96" xfId="0" applyFill="1" applyBorder="1"/>
    <xf numFmtId="0" fontId="0" fillId="42" borderId="90" xfId="0" applyFill="1" applyBorder="1" applyAlignment="1">
      <alignment horizontal="center" vertical="center"/>
    </xf>
    <xf numFmtId="0" fontId="0" fillId="42" borderId="91" xfId="0" applyFill="1" applyBorder="1" applyAlignment="1">
      <alignment horizontal="center" vertical="center"/>
    </xf>
    <xf numFmtId="0" fontId="0" fillId="42" borderId="92" xfId="0" applyFill="1" applyBorder="1" applyAlignment="1">
      <alignment horizontal="center" vertical="center"/>
    </xf>
    <xf numFmtId="0" fontId="0" fillId="0" borderId="0" xfId="0" applyAlignment="1">
      <alignment horizontal="left"/>
    </xf>
    <xf numFmtId="0" fontId="0" fillId="0" borderId="0" xfId="0" applyAlignment="1">
      <alignment wrapText="1"/>
    </xf>
    <xf numFmtId="0" fontId="45" fillId="3" borderId="78" xfId="0" applyFont="1" applyFill="1" applyBorder="1"/>
    <xf numFmtId="0" fontId="45" fillId="3" borderId="94" xfId="0" applyFont="1" applyFill="1" applyBorder="1"/>
    <xf numFmtId="0" fontId="52" fillId="0" borderId="78" xfId="0" applyFont="1" applyBorder="1"/>
    <xf numFmtId="0" fontId="0" fillId="0" borderId="78" xfId="0" applyBorder="1"/>
    <xf numFmtId="0" fontId="0" fillId="0" borderId="94" xfId="0" applyBorder="1"/>
    <xf numFmtId="0" fontId="52" fillId="0" borderId="83" xfId="0" applyFont="1" applyBorder="1"/>
    <xf numFmtId="0" fontId="0" fillId="0" borderId="83" xfId="0" applyBorder="1"/>
    <xf numFmtId="0" fontId="0" fillId="0" borderId="96" xfId="0" applyBorder="1"/>
    <xf numFmtId="0" fontId="52" fillId="20" borderId="78" xfId="0" applyFont="1" applyFill="1" applyBorder="1"/>
    <xf numFmtId="0" fontId="0" fillId="20" borderId="78" xfId="0" applyFill="1" applyBorder="1"/>
    <xf numFmtId="0" fontId="0" fillId="20" borderId="94" xfId="0" applyFill="1" applyBorder="1"/>
    <xf numFmtId="0" fontId="30" fillId="10" borderId="61" xfId="0" applyFont="1" applyFill="1" applyBorder="1"/>
    <xf numFmtId="0" fontId="30" fillId="10" borderId="105" xfId="0" applyFont="1" applyFill="1" applyBorder="1"/>
    <xf numFmtId="0" fontId="30" fillId="43" borderId="0" xfId="0" applyFont="1" applyFill="1" applyBorder="1"/>
    <xf numFmtId="0" fontId="30" fillId="43" borderId="0" xfId="0" applyFont="1" applyFill="1" applyBorder="1" applyAlignment="1">
      <alignment horizontal="center" vertical="center"/>
    </xf>
    <xf numFmtId="0" fontId="30" fillId="43" borderId="104" xfId="0" applyFont="1" applyFill="1" applyBorder="1" applyAlignment="1">
      <alignment horizontal="center" vertical="center"/>
    </xf>
    <xf numFmtId="0" fontId="30" fillId="43" borderId="15" xfId="0" applyFont="1" applyFill="1" applyBorder="1"/>
    <xf numFmtId="0" fontId="33" fillId="14" borderId="15" xfId="0" applyFont="1" applyFill="1" applyBorder="1"/>
    <xf numFmtId="0" fontId="33" fillId="14" borderId="0" xfId="0" applyFont="1" applyFill="1" applyBorder="1"/>
    <xf numFmtId="0" fontId="33" fillId="14" borderId="0" xfId="0" applyFont="1" applyFill="1" applyBorder="1" applyAlignment="1">
      <alignment horizontal="center" vertical="center"/>
    </xf>
    <xf numFmtId="0" fontId="33" fillId="44" borderId="15" xfId="0" applyFont="1" applyFill="1" applyBorder="1"/>
    <xf numFmtId="0" fontId="33" fillId="44" borderId="0" xfId="0" applyFont="1" applyFill="1" applyBorder="1"/>
    <xf numFmtId="0" fontId="33" fillId="44" borderId="0" xfId="0" applyFont="1" applyFill="1" applyBorder="1" applyAlignment="1">
      <alignment horizontal="center" vertical="center"/>
    </xf>
    <xf numFmtId="0" fontId="53" fillId="14" borderId="17" xfId="0" applyFont="1" applyFill="1" applyBorder="1"/>
    <xf numFmtId="0" fontId="53" fillId="14" borderId="18" xfId="0" applyFont="1" applyFill="1" applyBorder="1"/>
    <xf numFmtId="0" fontId="54" fillId="14" borderId="18" xfId="0" applyFont="1" applyFill="1" applyBorder="1"/>
    <xf numFmtId="0" fontId="54" fillId="14" borderId="19" xfId="0" applyFont="1" applyFill="1" applyBorder="1"/>
    <xf numFmtId="0" fontId="54" fillId="14" borderId="107" xfId="0" applyFont="1" applyFill="1" applyBorder="1"/>
    <xf numFmtId="0" fontId="54" fillId="14" borderId="106" xfId="0" applyFont="1" applyFill="1" applyBorder="1"/>
    <xf numFmtId="0" fontId="0" fillId="42" borderId="90" xfId="0" applyFont="1" applyFill="1" applyBorder="1" applyAlignment="1">
      <alignment horizontal="center" vertical="center"/>
    </xf>
    <xf numFmtId="1" fontId="47" fillId="29" borderId="67" xfId="0" applyNumberFormat="1" applyFont="1" applyFill="1" applyBorder="1" applyAlignment="1">
      <alignment horizontal="left"/>
    </xf>
    <xf numFmtId="0" fontId="47" fillId="21" borderId="1" xfId="0" applyNumberFormat="1" applyFont="1" applyFill="1" applyBorder="1" applyAlignment="1"/>
    <xf numFmtId="1" fontId="47" fillId="29" borderId="70" xfId="0" applyNumberFormat="1" applyFont="1" applyFill="1" applyBorder="1" applyAlignment="1">
      <alignment horizontal="left"/>
    </xf>
    <xf numFmtId="1" fontId="47" fillId="5" borderId="71" xfId="0" applyNumberFormat="1" applyFont="1" applyFill="1" applyBorder="1" applyAlignment="1">
      <alignment horizontal="left"/>
    </xf>
    <xf numFmtId="1" fontId="44" fillId="3" borderId="1" xfId="0" applyNumberFormat="1" applyFont="1" applyFill="1" applyBorder="1" applyAlignment="1">
      <alignment horizontal="left"/>
    </xf>
    <xf numFmtId="1" fontId="47" fillId="7" borderId="67" xfId="0" applyNumberFormat="1" applyFont="1" applyFill="1" applyBorder="1" applyAlignment="1">
      <alignment horizontal="left"/>
    </xf>
    <xf numFmtId="1" fontId="44" fillId="25" borderId="1" xfId="0" applyNumberFormat="1" applyFont="1" applyFill="1" applyBorder="1" applyAlignment="1">
      <alignment horizontal="left"/>
    </xf>
    <xf numFmtId="1" fontId="47" fillId="28" borderId="67" xfId="0" applyNumberFormat="1" applyFont="1" applyFill="1" applyBorder="1" applyAlignment="1">
      <alignment horizontal="left"/>
    </xf>
    <xf numFmtId="1" fontId="44" fillId="3" borderId="70" xfId="0" applyNumberFormat="1" applyFont="1" applyFill="1" applyBorder="1" applyAlignment="1">
      <alignment horizontal="left"/>
    </xf>
    <xf numFmtId="1" fontId="47" fillId="9" borderId="67" xfId="0" applyNumberFormat="1" applyFont="1" applyFill="1" applyBorder="1" applyAlignment="1">
      <alignment horizontal="left"/>
    </xf>
    <xf numFmtId="1" fontId="47" fillId="6" borderId="67" xfId="0" applyNumberFormat="1" applyFont="1" applyFill="1" applyBorder="1" applyAlignment="1">
      <alignment horizontal="left"/>
    </xf>
    <xf numFmtId="1" fontId="17" fillId="29" borderId="67" xfId="0" applyNumberFormat="1" applyFont="1" applyFill="1" applyBorder="1" applyAlignment="1">
      <alignment horizontal="center" vertical="center"/>
    </xf>
    <xf numFmtId="1" fontId="17" fillId="21" borderId="1" xfId="0" applyNumberFormat="1" applyFont="1" applyFill="1" applyBorder="1" applyAlignment="1">
      <alignment horizontal="center" vertical="center"/>
    </xf>
    <xf numFmtId="1" fontId="17" fillId="29" borderId="70" xfId="0" applyNumberFormat="1" applyFont="1" applyFill="1" applyBorder="1" applyAlignment="1">
      <alignment horizontal="center" vertical="center"/>
    </xf>
    <xf numFmtId="1" fontId="17" fillId="5" borderId="71" xfId="0" applyNumberFormat="1" applyFont="1" applyFill="1" applyBorder="1" applyAlignment="1">
      <alignment horizontal="center" vertical="center"/>
    </xf>
    <xf numFmtId="1" fontId="24" fillId="3" borderId="1" xfId="0" applyNumberFormat="1" applyFont="1" applyFill="1" applyBorder="1" applyAlignment="1">
      <alignment horizontal="center" vertical="center"/>
    </xf>
    <xf numFmtId="1" fontId="17" fillId="7" borderId="67" xfId="0" applyNumberFormat="1" applyFont="1" applyFill="1" applyBorder="1" applyAlignment="1">
      <alignment horizontal="center" vertical="center"/>
    </xf>
    <xf numFmtId="1" fontId="24" fillId="25" borderId="1" xfId="0" applyNumberFormat="1" applyFont="1" applyFill="1" applyBorder="1" applyAlignment="1">
      <alignment horizontal="center" vertical="center"/>
    </xf>
    <xf numFmtId="1" fontId="17" fillId="28" borderId="67" xfId="0" applyNumberFormat="1" applyFont="1" applyFill="1" applyBorder="1" applyAlignment="1">
      <alignment horizontal="center" vertical="center"/>
    </xf>
    <xf numFmtId="1" fontId="24" fillId="3" borderId="70" xfId="0" applyNumberFormat="1" applyFont="1" applyFill="1" applyBorder="1" applyAlignment="1">
      <alignment horizontal="center" vertical="center"/>
    </xf>
    <xf numFmtId="1" fontId="17" fillId="0" borderId="67" xfId="0" applyNumberFormat="1" applyFont="1" applyFill="1" applyBorder="1" applyAlignment="1">
      <alignment horizontal="center" vertical="center"/>
    </xf>
    <xf numFmtId="1" fontId="17" fillId="6" borderId="67" xfId="0" applyNumberFormat="1" applyFont="1" applyFill="1" applyBorder="1" applyAlignment="1">
      <alignment horizontal="center" vertical="center"/>
    </xf>
    <xf numFmtId="0" fontId="17" fillId="29" borderId="67" xfId="0" applyFont="1" applyFill="1" applyBorder="1" applyAlignment="1">
      <alignment vertical="top"/>
    </xf>
    <xf numFmtId="0" fontId="17" fillId="21" borderId="1" xfId="0" applyFont="1" applyFill="1" applyBorder="1" applyAlignment="1">
      <alignment vertical="top"/>
    </xf>
    <xf numFmtId="0" fontId="17" fillId="29" borderId="70" xfId="0" applyFont="1" applyFill="1" applyBorder="1" applyAlignment="1">
      <alignment vertical="top"/>
    </xf>
    <xf numFmtId="0" fontId="17" fillId="5" borderId="71" xfId="0" applyFont="1" applyFill="1" applyBorder="1" applyAlignment="1">
      <alignment vertical="top"/>
    </xf>
    <xf numFmtId="0" fontId="24" fillId="3" borderId="1" xfId="0" applyFont="1" applyFill="1" applyBorder="1" applyAlignment="1">
      <alignment vertical="top"/>
    </xf>
    <xf numFmtId="0" fontId="17" fillId="7" borderId="67" xfId="0" applyFont="1" applyFill="1" applyBorder="1" applyAlignment="1">
      <alignment vertical="top"/>
    </xf>
    <xf numFmtId="0" fontId="24" fillId="25" borderId="1" xfId="0" applyFont="1" applyFill="1" applyBorder="1" applyAlignment="1">
      <alignment vertical="top"/>
    </xf>
    <xf numFmtId="0" fontId="17" fillId="28" borderId="67" xfId="0" applyFont="1" applyFill="1" applyBorder="1" applyAlignment="1">
      <alignment vertical="top"/>
    </xf>
    <xf numFmtId="0" fontId="24" fillId="3" borderId="70" xfId="0" applyFont="1" applyFill="1" applyBorder="1" applyAlignment="1">
      <alignment vertical="top"/>
    </xf>
    <xf numFmtId="0" fontId="17" fillId="0" borderId="67" xfId="0" applyFont="1" applyFill="1" applyBorder="1" applyAlignment="1">
      <alignment vertical="top"/>
    </xf>
    <xf numFmtId="0" fontId="17" fillId="6" borderId="67" xfId="0" applyFont="1" applyFill="1" applyBorder="1" applyAlignment="1">
      <alignment vertical="top"/>
    </xf>
    <xf numFmtId="0" fontId="0" fillId="16" borderId="0" xfId="0" applyFill="1" applyBorder="1"/>
    <xf numFmtId="0" fontId="33" fillId="16" borderId="0" xfId="0" applyFont="1" applyFill="1" applyBorder="1"/>
    <xf numFmtId="0" fontId="0" fillId="16" borderId="16" xfId="0" applyFill="1" applyBorder="1"/>
    <xf numFmtId="0" fontId="55" fillId="15" borderId="0" xfId="0" applyFont="1" applyFill="1" applyBorder="1" applyAlignment="1">
      <alignment horizontal="center"/>
    </xf>
    <xf numFmtId="0" fontId="33" fillId="40" borderId="0" xfId="0" applyFont="1" applyFill="1" applyBorder="1" applyAlignment="1">
      <alignment horizontal="left"/>
    </xf>
    <xf numFmtId="0" fontId="33" fillId="40" borderId="22" xfId="0" applyFont="1" applyFill="1" applyBorder="1"/>
    <xf numFmtId="0" fontId="33" fillId="16" borderId="0" xfId="0" applyFont="1" applyFill="1" applyBorder="1" applyAlignment="1">
      <alignment horizontal="left"/>
    </xf>
    <xf numFmtId="0" fontId="33" fillId="16" borderId="22" xfId="0" applyFont="1" applyFill="1" applyBorder="1"/>
    <xf numFmtId="0" fontId="55" fillId="15" borderId="0" xfId="0" applyFont="1" applyFill="1" applyBorder="1" applyAlignment="1">
      <alignment horizontal="left"/>
    </xf>
    <xf numFmtId="0" fontId="38" fillId="15" borderId="0" xfId="0" applyFont="1" applyFill="1" applyBorder="1" applyAlignment="1">
      <alignment horizontal="center"/>
    </xf>
    <xf numFmtId="0" fontId="55" fillId="15" borderId="0" xfId="0" applyFont="1" applyFill="1" applyBorder="1" applyAlignment="1">
      <alignment horizontal="left" vertical="top"/>
    </xf>
    <xf numFmtId="0" fontId="33" fillId="40" borderId="18" xfId="0" applyFont="1" applyFill="1" applyBorder="1" applyAlignment="1">
      <alignment horizontal="left"/>
    </xf>
    <xf numFmtId="0" fontId="33" fillId="40" borderId="63" xfId="0" applyFont="1" applyFill="1" applyBorder="1"/>
    <xf numFmtId="0" fontId="55" fillId="15" borderId="22" xfId="0" applyFont="1" applyFill="1" applyBorder="1" applyAlignment="1">
      <alignment horizontal="left" vertical="top"/>
    </xf>
    <xf numFmtId="0" fontId="33" fillId="40" borderId="16" xfId="0" applyFont="1" applyFill="1" applyBorder="1"/>
    <xf numFmtId="0" fontId="33" fillId="16" borderId="16" xfId="0" applyFont="1" applyFill="1" applyBorder="1"/>
    <xf numFmtId="0" fontId="33" fillId="40" borderId="19" xfId="0" applyFont="1" applyFill="1" applyBorder="1"/>
    <xf numFmtId="0" fontId="55" fillId="15" borderId="16" xfId="0" applyFont="1" applyFill="1" applyBorder="1" applyAlignment="1">
      <alignment horizontal="left" vertical="top"/>
    </xf>
    <xf numFmtId="0" fontId="18" fillId="0" borderId="3" xfId="3" applyFont="1" applyBorder="1" applyAlignment="1">
      <alignment horizontal="center" vertical="top"/>
    </xf>
    <xf numFmtId="0" fontId="19" fillId="5" borderId="6" xfId="3" applyFont="1" applyFill="1" applyBorder="1" applyAlignment="1">
      <alignment horizontal="center" vertical="top"/>
    </xf>
    <xf numFmtId="0" fontId="19" fillId="5" borderId="7" xfId="3" applyFont="1" applyFill="1" applyBorder="1" applyAlignment="1">
      <alignment horizontal="center" vertical="top"/>
    </xf>
    <xf numFmtId="0" fontId="19" fillId="5" borderId="8" xfId="3" applyFont="1" applyFill="1" applyBorder="1" applyAlignment="1">
      <alignment horizontal="center" vertical="top"/>
    </xf>
    <xf numFmtId="0" fontId="19" fillId="5" borderId="9" xfId="3" applyFont="1" applyFill="1" applyBorder="1" applyAlignment="1">
      <alignment horizontal="center" vertical="top"/>
    </xf>
    <xf numFmtId="0" fontId="19" fillId="5" borderId="0" xfId="3" applyFont="1" applyFill="1" applyBorder="1" applyAlignment="1">
      <alignment horizontal="center" vertical="top"/>
    </xf>
    <xf numFmtId="0" fontId="19" fillId="5" borderId="22" xfId="3" applyFont="1" applyFill="1" applyBorder="1" applyAlignment="1">
      <alignment horizontal="center" vertical="top"/>
    </xf>
    <xf numFmtId="0" fontId="19" fillId="5" borderId="2" xfId="3" applyFont="1" applyFill="1" applyBorder="1" applyAlignment="1">
      <alignment horizontal="center" vertical="top"/>
    </xf>
    <xf numFmtId="0" fontId="19" fillId="5" borderId="3" xfId="3" applyFont="1" applyFill="1" applyBorder="1" applyAlignment="1">
      <alignment horizontal="center" vertical="top"/>
    </xf>
    <xf numFmtId="0" fontId="19" fillId="5" borderId="13" xfId="3" applyFont="1" applyFill="1" applyBorder="1" applyAlignment="1">
      <alignment horizontal="center" vertical="top"/>
    </xf>
    <xf numFmtId="0" fontId="28" fillId="28" borderId="10" xfId="0" applyFont="1" applyFill="1" applyBorder="1" applyAlignment="1">
      <alignment horizontal="left" vertical="top"/>
    </xf>
    <xf numFmtId="0" fontId="28" fillId="28" borderId="11" xfId="0" applyFont="1" applyFill="1" applyBorder="1" applyAlignment="1">
      <alignment horizontal="left" vertical="top"/>
    </xf>
    <xf numFmtId="0" fontId="20" fillId="9" borderId="0" xfId="0" applyFont="1" applyFill="1" applyBorder="1" applyAlignment="1">
      <alignment horizontal="left" vertical="top"/>
    </xf>
    <xf numFmtId="0" fontId="19" fillId="6" borderId="0" xfId="3" applyFont="1" applyFill="1" applyBorder="1" applyAlignment="1">
      <alignment horizontal="center" vertical="top"/>
    </xf>
    <xf numFmtId="0" fontId="21" fillId="0" borderId="0" xfId="3" applyFont="1" applyAlignment="1">
      <alignment horizontal="left" vertical="top"/>
    </xf>
    <xf numFmtId="0" fontId="22" fillId="0" borderId="0" xfId="3" applyFont="1" applyBorder="1" applyAlignment="1">
      <alignment horizontal="center"/>
    </xf>
    <xf numFmtId="0" fontId="25" fillId="0" borderId="0" xfId="3" applyFont="1" applyAlignment="1">
      <alignment horizontal="left" vertical="top"/>
    </xf>
    <xf numFmtId="0" fontId="19" fillId="0" borderId="0" xfId="3" applyFont="1" applyBorder="1" applyAlignment="1">
      <alignment horizontal="left" vertical="top"/>
    </xf>
    <xf numFmtId="0" fontId="29" fillId="0" borderId="0" xfId="3" applyFont="1" applyFill="1" applyBorder="1" applyAlignment="1">
      <alignment horizontal="left" vertical="center"/>
    </xf>
    <xf numFmtId="0" fontId="34" fillId="0" borderId="0" xfId="0" applyFont="1" applyAlignment="1">
      <alignment horizontal="center"/>
    </xf>
    <xf numFmtId="0" fontId="33" fillId="20" borderId="55" xfId="0" applyFont="1" applyFill="1" applyBorder="1" applyAlignment="1">
      <alignment horizontal="left"/>
    </xf>
    <xf numFmtId="0" fontId="33" fillId="20" borderId="7" xfId="0" applyFont="1" applyFill="1" applyBorder="1" applyAlignment="1">
      <alignment horizontal="left"/>
    </xf>
    <xf numFmtId="0" fontId="33" fillId="20" borderId="56" xfId="0" applyFont="1" applyFill="1" applyBorder="1" applyAlignment="1">
      <alignment horizontal="left"/>
    </xf>
    <xf numFmtId="0" fontId="33" fillId="0" borderId="50" xfId="0" applyFont="1" applyBorder="1" applyAlignment="1">
      <alignment horizontal="left"/>
    </xf>
    <xf numFmtId="0" fontId="33" fillId="0" borderId="0" xfId="0" applyFont="1" applyBorder="1" applyAlignment="1">
      <alignment horizontal="left"/>
    </xf>
    <xf numFmtId="0" fontId="33" fillId="0" borderId="51" xfId="0" applyFont="1" applyBorder="1" applyAlignment="1">
      <alignment horizontal="left"/>
    </xf>
    <xf numFmtId="0" fontId="33" fillId="20" borderId="64" xfId="0" applyFont="1" applyFill="1" applyBorder="1" applyAlignment="1">
      <alignment horizontal="left"/>
    </xf>
    <xf numFmtId="0" fontId="33" fillId="20" borderId="3" xfId="0" applyFont="1" applyFill="1" applyBorder="1" applyAlignment="1">
      <alignment horizontal="left"/>
    </xf>
    <xf numFmtId="0" fontId="33" fillId="20" borderId="65" xfId="0" applyFont="1" applyFill="1" applyBorder="1" applyAlignment="1">
      <alignment horizontal="left"/>
    </xf>
    <xf numFmtId="0" fontId="33" fillId="0" borderId="57" xfId="0" applyFont="1" applyBorder="1" applyAlignment="1">
      <alignment horizontal="left"/>
    </xf>
    <xf numFmtId="0" fontId="33" fillId="0" borderId="58" xfId="0" applyFont="1" applyBorder="1" applyAlignment="1">
      <alignment horizontal="left"/>
    </xf>
    <xf numFmtId="0" fontId="33" fillId="0" borderId="59" xfId="0" applyFont="1" applyBorder="1" applyAlignment="1">
      <alignment horizontal="left"/>
    </xf>
    <xf numFmtId="0" fontId="30" fillId="15" borderId="60" xfId="0" applyFont="1" applyFill="1" applyBorder="1" applyAlignment="1">
      <alignment horizontal="left" vertical="top" wrapText="1"/>
    </xf>
    <xf numFmtId="0" fontId="30" fillId="15" borderId="61" xfId="0" applyFont="1" applyFill="1" applyBorder="1" applyAlignment="1">
      <alignment horizontal="left" vertical="top" wrapText="1"/>
    </xf>
    <xf numFmtId="0" fontId="30" fillId="15" borderId="62" xfId="0" applyFont="1" applyFill="1" applyBorder="1" applyAlignment="1">
      <alignment horizontal="left" vertical="top" wrapText="1"/>
    </xf>
    <xf numFmtId="0" fontId="33" fillId="0" borderId="17" xfId="0" applyFont="1" applyBorder="1" applyAlignment="1">
      <alignment horizontal="left" vertical="top" wrapText="1"/>
    </xf>
    <xf numFmtId="0" fontId="33" fillId="0" borderId="18" xfId="0" applyFont="1" applyBorder="1" applyAlignment="1">
      <alignment horizontal="left" vertical="top" wrapText="1"/>
    </xf>
    <xf numFmtId="0" fontId="33" fillId="0" borderId="19" xfId="0" applyFont="1" applyBorder="1" applyAlignment="1">
      <alignment horizontal="left" vertical="top" wrapText="1"/>
    </xf>
    <xf numFmtId="0" fontId="33" fillId="0" borderId="20" xfId="0" applyFont="1" applyBorder="1" applyAlignment="1">
      <alignment horizontal="left" vertical="top" wrapText="1"/>
    </xf>
    <xf numFmtId="0" fontId="33" fillId="0" borderId="3" xfId="0" applyFont="1" applyBorder="1" applyAlignment="1">
      <alignment horizontal="left" vertical="top" wrapText="1"/>
    </xf>
    <xf numFmtId="0" fontId="33" fillId="0" borderId="21" xfId="0" applyFont="1" applyBorder="1" applyAlignment="1">
      <alignment horizontal="left" vertical="top" wrapText="1"/>
    </xf>
    <xf numFmtId="0" fontId="0" fillId="41" borderId="84" xfId="0" applyFill="1" applyBorder="1" applyAlignment="1">
      <alignment horizontal="center" textRotation="90"/>
    </xf>
    <xf numFmtId="0" fontId="0" fillId="41" borderId="86" xfId="0" applyFill="1" applyBorder="1" applyAlignment="1">
      <alignment horizontal="center" textRotation="90"/>
    </xf>
    <xf numFmtId="0" fontId="0" fillId="41" borderId="88" xfId="0" applyFill="1" applyBorder="1" applyAlignment="1">
      <alignment horizontal="center" textRotation="90"/>
    </xf>
    <xf numFmtId="0" fontId="0" fillId="42" borderId="84" xfId="0" applyFill="1" applyBorder="1" applyAlignment="1">
      <alignment horizontal="center" textRotation="90"/>
    </xf>
    <xf numFmtId="0" fontId="0" fillId="42" borderId="86" xfId="0" applyFill="1" applyBorder="1" applyAlignment="1">
      <alignment horizontal="center" textRotation="90"/>
    </xf>
    <xf numFmtId="0" fontId="0" fillId="42" borderId="90" xfId="0" applyFill="1" applyBorder="1" applyAlignment="1">
      <alignment horizontal="center" textRotation="90"/>
    </xf>
    <xf numFmtId="0" fontId="51" fillId="3" borderId="60" xfId="0" applyFont="1" applyFill="1" applyBorder="1" applyAlignment="1">
      <alignment horizontal="center"/>
    </xf>
    <xf numFmtId="0" fontId="51" fillId="3" borderId="61" xfId="0" applyFont="1" applyFill="1" applyBorder="1" applyAlignment="1">
      <alignment horizontal="center"/>
    </xf>
    <xf numFmtId="0" fontId="51" fillId="3" borderId="62" xfId="0" applyFont="1" applyFill="1" applyBorder="1" applyAlignment="1">
      <alignment horizontal="center"/>
    </xf>
    <xf numFmtId="0" fontId="50" fillId="3" borderId="61" xfId="0" applyFont="1" applyFill="1" applyBorder="1" applyAlignment="1">
      <alignment horizontal="center"/>
    </xf>
    <xf numFmtId="0" fontId="49" fillId="3" borderId="60" xfId="0" applyFont="1" applyFill="1" applyBorder="1" applyAlignment="1">
      <alignment horizontal="center"/>
    </xf>
    <xf numFmtId="0" fontId="49" fillId="3" borderId="61" xfId="0" applyFont="1" applyFill="1" applyBorder="1" applyAlignment="1">
      <alignment horizontal="center"/>
    </xf>
    <xf numFmtId="0" fontId="49" fillId="3" borderId="62" xfId="0" applyFont="1" applyFill="1" applyBorder="1" applyAlignment="1">
      <alignment horizontal="center"/>
    </xf>
    <xf numFmtId="0" fontId="48" fillId="3" borderId="61" xfId="0" applyFont="1" applyFill="1" applyBorder="1" applyAlignment="1">
      <alignment horizontal="center"/>
    </xf>
    <xf numFmtId="0" fontId="45" fillId="3" borderId="60" xfId="0" applyFont="1" applyFill="1" applyBorder="1" applyAlignment="1">
      <alignment horizontal="center"/>
    </xf>
    <xf numFmtId="0" fontId="45" fillId="3" borderId="61" xfId="0" applyFont="1" applyFill="1" applyBorder="1" applyAlignment="1">
      <alignment horizontal="center"/>
    </xf>
    <xf numFmtId="0" fontId="45" fillId="3" borderId="62" xfId="0" applyFont="1" applyFill="1" applyBorder="1" applyAlignment="1">
      <alignment horizontal="center"/>
    </xf>
    <xf numFmtId="0" fontId="33" fillId="43" borderId="104" xfId="0" applyFont="1" applyFill="1" applyBorder="1" applyAlignment="1">
      <alignment horizontal="center" textRotation="90"/>
    </xf>
    <xf numFmtId="0" fontId="33" fillId="14" borderId="0" xfId="0" applyFont="1" applyFill="1" applyBorder="1" applyAlignment="1">
      <alignment horizontal="left" vertical="top" wrapText="1"/>
    </xf>
    <xf numFmtId="0" fontId="33" fillId="14" borderId="16" xfId="0" applyFont="1" applyFill="1" applyBorder="1" applyAlignment="1">
      <alignment horizontal="left" vertical="top" wrapText="1"/>
    </xf>
    <xf numFmtId="0" fontId="45" fillId="3" borderId="99" xfId="0" applyFont="1" applyFill="1" applyBorder="1" applyAlignment="1">
      <alignment horizontal="center"/>
    </xf>
    <xf numFmtId="0" fontId="45" fillId="3" borderId="100" xfId="0" applyFont="1" applyFill="1" applyBorder="1" applyAlignment="1">
      <alignment horizontal="center"/>
    </xf>
    <xf numFmtId="0" fontId="45" fillId="3" borderId="101" xfId="0" applyFont="1" applyFill="1" applyBorder="1" applyAlignment="1">
      <alignment horizontal="center"/>
    </xf>
    <xf numFmtId="0" fontId="0" fillId="20" borderId="102" xfId="0" applyFill="1" applyBorder="1" applyAlignment="1">
      <alignment horizontal="center"/>
    </xf>
    <xf numFmtId="0" fontId="0" fillId="20" borderId="78" xfId="0" applyFill="1" applyBorder="1" applyAlignment="1">
      <alignment horizontal="center"/>
    </xf>
    <xf numFmtId="0" fontId="0" fillId="0" borderId="102" xfId="0" applyBorder="1" applyAlignment="1">
      <alignment horizontal="center"/>
    </xf>
    <xf numFmtId="0" fontId="0" fillId="0" borderId="78" xfId="0" applyBorder="1" applyAlignment="1">
      <alignment horizontal="center"/>
    </xf>
    <xf numFmtId="49" fontId="5" fillId="34" borderId="15" xfId="4" applyNumberFormat="1" applyFont="1" applyFill="1" applyBorder="1" applyAlignment="1">
      <alignment horizontal="left" vertical="top" wrapText="1"/>
    </xf>
    <xf numFmtId="0" fontId="5" fillId="34" borderId="0" xfId="4" applyNumberFormat="1" applyFont="1" applyFill="1" applyBorder="1" applyAlignment="1">
      <alignment horizontal="left" vertical="top" wrapText="1"/>
    </xf>
    <xf numFmtId="0" fontId="5" fillId="34" borderId="22" xfId="4" applyNumberFormat="1" applyFont="1" applyFill="1" applyBorder="1" applyAlignment="1">
      <alignment horizontal="left" vertical="top" wrapText="1"/>
    </xf>
    <xf numFmtId="0" fontId="5" fillId="34" borderId="15" xfId="4" applyNumberFormat="1" applyFont="1" applyFill="1" applyBorder="1" applyAlignment="1">
      <alignment horizontal="left" vertical="top" wrapText="1"/>
    </xf>
    <xf numFmtId="49" fontId="5" fillId="34" borderId="9" xfId="4" applyNumberFormat="1" applyFont="1" applyFill="1" applyBorder="1" applyAlignment="1">
      <alignment horizontal="left" vertical="top" wrapText="1"/>
    </xf>
    <xf numFmtId="0" fontId="5" fillId="34" borderId="16" xfId="4" applyNumberFormat="1" applyFont="1" applyFill="1" applyBorder="1" applyAlignment="1">
      <alignment horizontal="left" vertical="top" wrapText="1"/>
    </xf>
    <xf numFmtId="0" fontId="5" fillId="34" borderId="9" xfId="4" applyNumberFormat="1" applyFont="1" applyFill="1" applyBorder="1" applyAlignment="1">
      <alignment horizontal="left" vertical="top" wrapText="1"/>
    </xf>
    <xf numFmtId="0" fontId="5" fillId="33" borderId="15" xfId="4" applyFont="1" applyFill="1" applyBorder="1" applyAlignment="1">
      <alignment horizontal="left" vertical="top" wrapText="1"/>
    </xf>
    <xf numFmtId="0" fontId="5" fillId="33" borderId="0" xfId="4" applyFont="1" applyFill="1" applyBorder="1" applyAlignment="1">
      <alignment horizontal="left" vertical="top" wrapText="1"/>
    </xf>
    <xf numFmtId="0" fontId="5" fillId="33" borderId="22" xfId="4" applyFont="1" applyFill="1" applyBorder="1" applyAlignment="1">
      <alignment horizontal="left" vertical="top" wrapText="1"/>
    </xf>
    <xf numFmtId="0" fontId="5" fillId="33" borderId="9" xfId="4" applyFont="1" applyFill="1" applyBorder="1" applyAlignment="1">
      <alignment horizontal="left" vertical="center"/>
    </xf>
    <xf numFmtId="0" fontId="5" fillId="33" borderId="0" xfId="4" applyFont="1" applyFill="1" applyBorder="1" applyAlignment="1">
      <alignment horizontal="left" vertical="center"/>
    </xf>
    <xf numFmtId="0" fontId="5" fillId="33" borderId="16" xfId="4" applyFont="1" applyFill="1" applyBorder="1" applyAlignment="1">
      <alignment horizontal="left" vertical="center"/>
    </xf>
    <xf numFmtId="0" fontId="45" fillId="3" borderId="102" xfId="0" applyFont="1" applyFill="1" applyBorder="1" applyAlignment="1">
      <alignment horizontal="center"/>
    </xf>
    <xf numFmtId="0" fontId="45" fillId="3" borderId="78" xfId="0" applyFont="1" applyFill="1" applyBorder="1" applyAlignment="1">
      <alignment horizontal="center"/>
    </xf>
    <xf numFmtId="0" fontId="0" fillId="0" borderId="103" xfId="0" applyBorder="1" applyAlignment="1">
      <alignment horizontal="center"/>
    </xf>
    <xf numFmtId="0" fontId="0" fillId="0" borderId="83" xfId="0" applyBorder="1" applyAlignment="1">
      <alignment horizontal="center"/>
    </xf>
    <xf numFmtId="0" fontId="55" fillId="15" borderId="0" xfId="0" applyFont="1" applyFill="1" applyBorder="1" applyAlignment="1">
      <alignment horizontal="center" wrapText="1"/>
    </xf>
    <xf numFmtId="0" fontId="33" fillId="40" borderId="0" xfId="0" applyFont="1" applyFill="1" applyBorder="1" applyAlignment="1">
      <alignment horizontal="center"/>
    </xf>
    <xf numFmtId="0" fontId="33" fillId="16" borderId="0" xfId="0" applyFont="1" applyFill="1" applyBorder="1" applyAlignment="1">
      <alignment horizontal="center"/>
    </xf>
    <xf numFmtId="0" fontId="33" fillId="40" borderId="18" xfId="0" applyFont="1" applyFill="1" applyBorder="1" applyAlignment="1">
      <alignment horizontal="center"/>
    </xf>
    <xf numFmtId="0" fontId="38" fillId="40" borderId="109" xfId="0" applyFont="1" applyFill="1" applyBorder="1" applyAlignment="1">
      <alignment horizontal="center"/>
    </xf>
    <xf numFmtId="0" fontId="38" fillId="40" borderId="110" xfId="0" applyFont="1" applyFill="1" applyBorder="1" applyAlignment="1">
      <alignment horizontal="center"/>
    </xf>
    <xf numFmtId="0" fontId="38" fillId="16" borderId="108" xfId="0" applyFont="1" applyFill="1" applyBorder="1" applyAlignment="1">
      <alignment horizontal="center"/>
    </xf>
    <xf numFmtId="0" fontId="38" fillId="16" borderId="9" xfId="0" applyFont="1" applyFill="1" applyBorder="1" applyAlignment="1">
      <alignment horizontal="center"/>
    </xf>
    <xf numFmtId="0" fontId="38" fillId="40" borderId="17" xfId="0" applyFont="1" applyFill="1" applyBorder="1" applyAlignment="1">
      <alignment horizontal="center"/>
    </xf>
    <xf numFmtId="0" fontId="38" fillId="40" borderId="18" xfId="0" applyFont="1" applyFill="1" applyBorder="1" applyAlignment="1">
      <alignment horizontal="center"/>
    </xf>
    <xf numFmtId="0" fontId="55" fillId="15" borderId="15" xfId="0" applyFont="1" applyFill="1" applyBorder="1" applyAlignment="1">
      <alignment horizontal="center" wrapText="1"/>
    </xf>
    <xf numFmtId="0" fontId="38" fillId="40" borderId="15" xfId="0" applyFont="1" applyFill="1" applyBorder="1" applyAlignment="1">
      <alignment horizontal="center"/>
    </xf>
    <xf numFmtId="0" fontId="38" fillId="40" borderId="0" xfId="0" applyFont="1" applyFill="1" applyBorder="1" applyAlignment="1">
      <alignment horizontal="center"/>
    </xf>
    <xf numFmtId="0" fontId="38" fillId="16" borderId="15" xfId="0" applyFont="1" applyFill="1" applyBorder="1" applyAlignment="1">
      <alignment horizontal="center"/>
    </xf>
    <xf numFmtId="0" fontId="38" fillId="16" borderId="0" xfId="0" applyFont="1" applyFill="1" applyBorder="1" applyAlignment="1">
      <alignment horizontal="center"/>
    </xf>
    <xf numFmtId="0" fontId="55" fillId="15" borderId="108" xfId="0" applyFont="1" applyFill="1" applyBorder="1" applyAlignment="1">
      <alignment horizontal="center" wrapText="1"/>
    </xf>
    <xf numFmtId="0" fontId="55" fillId="15" borderId="9" xfId="0" applyFont="1" applyFill="1" applyBorder="1" applyAlignment="1">
      <alignment horizontal="center" wrapText="1"/>
    </xf>
    <xf numFmtId="0" fontId="38" fillId="40" borderId="108" xfId="0" applyFont="1" applyFill="1" applyBorder="1" applyAlignment="1">
      <alignment horizontal="center"/>
    </xf>
    <xf numFmtId="0" fontId="38" fillId="40" borderId="9" xfId="0" applyFont="1" applyFill="1" applyBorder="1" applyAlignment="1">
      <alignment horizontal="center"/>
    </xf>
  </cellXfs>
  <cellStyles count="5">
    <cellStyle name="Normale" xfId="0" builtinId="0"/>
    <cellStyle name="Normale 2" xfId="2" xr:uid="{00000000-0005-0000-0000-000001000000}"/>
    <cellStyle name="Normale 3" xfId="1" xr:uid="{00000000-0005-0000-0000-000002000000}"/>
    <cellStyle name="Normale 4" xfId="3" xr:uid="{00000000-0005-0000-0000-000003000000}"/>
    <cellStyle name="Normale 5" xfId="4" xr:uid="{00000000-0005-0000-0000-000004000000}"/>
  </cellStyles>
  <dxfs count="1">
    <dxf>
      <fill>
        <patternFill>
          <bgColor rgb="FFFFC7CE"/>
        </patternFill>
      </fill>
    </dxf>
  </dxfs>
  <tableStyles count="0" defaultTableStyle="TableStyleMedium2" defaultPivotStyle="PivotStyleLight16"/>
  <colors>
    <mruColors>
      <color rgb="FFFF66CC"/>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J$17" lockText="1" noThreeD="1"/>
</file>

<file path=xl/ctrlProps/ctrlProp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fmlaLink="$J$16" lockText="1" noThreeD="1"/>
</file>

<file path=xl/ctrlProps/ctrlProp5.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16</xdr:row>
          <xdr:rowOff>0</xdr:rowOff>
        </xdr:from>
        <xdr:to>
          <xdr:col>3</xdr:col>
          <xdr:colOff>676275</xdr:colOff>
          <xdr:row>17</xdr:row>
          <xdr:rowOff>0</xdr:rowOff>
        </xdr:to>
        <xdr:sp macro="" textlink="">
          <xdr:nvSpPr>
            <xdr:cNvPr id="16385" name="Option Button 23"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Tahoma"/>
                  <a:ea typeface="Tahoma"/>
                  <a:cs typeface="Tahoma"/>
                </a:rPr>
                <a:t>Alto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866775</xdr:colOff>
          <xdr:row>16</xdr:row>
          <xdr:rowOff>0</xdr:rowOff>
        </xdr:from>
        <xdr:to>
          <xdr:col>3</xdr:col>
          <xdr:colOff>1514475</xdr:colOff>
          <xdr:row>17</xdr:row>
          <xdr:rowOff>0</xdr:rowOff>
        </xdr:to>
        <xdr:sp macro="" textlink="">
          <xdr:nvSpPr>
            <xdr:cNvPr id="16386" name="Option Button 24"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Tahoma"/>
                  <a:ea typeface="Tahoma"/>
                  <a:cs typeface="Tahoma"/>
                </a:rPr>
                <a:t>Medio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xdr:row>
          <xdr:rowOff>200025</xdr:rowOff>
        </xdr:from>
        <xdr:to>
          <xdr:col>15</xdr:col>
          <xdr:colOff>28575</xdr:colOff>
          <xdr:row>17</xdr:row>
          <xdr:rowOff>9525</xdr:rowOff>
        </xdr:to>
        <xdr:sp macro="" textlink="">
          <xdr:nvSpPr>
            <xdr:cNvPr id="16387" name="Group Box 28"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15</xdr:row>
          <xdr:rowOff>0</xdr:rowOff>
        </xdr:from>
        <xdr:to>
          <xdr:col>8</xdr:col>
          <xdr:colOff>0</xdr:colOff>
          <xdr:row>16</xdr:row>
          <xdr:rowOff>9525</xdr:rowOff>
        </xdr:to>
        <xdr:sp macro="" textlink="">
          <xdr:nvSpPr>
            <xdr:cNvPr id="16388" name="Option Button 29" hidden="1">
              <a:extLst>
                <a:ext uri="{63B3BB69-23CF-44E3-9099-C40C66FF867C}">
                  <a14:compatExt spid="_x0000_s16388"/>
                </a:ext>
                <a:ext uri="{FF2B5EF4-FFF2-40B4-BE49-F238E27FC236}">
                  <a16:creationId xmlns:a16="http://schemas.microsoft.com/office/drawing/2014/main" id="{00000000-0008-0000-0000-000004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Tahoma"/>
                  <a:ea typeface="Tahoma"/>
                  <a:cs typeface="Tahoma"/>
                </a:rPr>
                <a:t>Sì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9525</xdr:rowOff>
        </xdr:from>
        <xdr:to>
          <xdr:col>8</xdr:col>
          <xdr:colOff>0</xdr:colOff>
          <xdr:row>17</xdr:row>
          <xdr:rowOff>9525</xdr:rowOff>
        </xdr:to>
        <xdr:sp macro="" textlink="">
          <xdr:nvSpPr>
            <xdr:cNvPr id="16389" name="Option Button 30" hidden="1">
              <a:extLst>
                <a:ext uri="{63B3BB69-23CF-44E3-9099-C40C66FF867C}">
                  <a14:compatExt spid="_x0000_s16389"/>
                </a:ext>
                <a:ext uri="{FF2B5EF4-FFF2-40B4-BE49-F238E27FC236}">
                  <a16:creationId xmlns:a16="http://schemas.microsoft.com/office/drawing/2014/main" id="{00000000-0008-0000-0000-000005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5</xdr:col>
          <xdr:colOff>9525</xdr:colOff>
          <xdr:row>7</xdr:row>
          <xdr:rowOff>9525</xdr:rowOff>
        </xdr:to>
        <xdr:sp macro="" textlink="">
          <xdr:nvSpPr>
            <xdr:cNvPr id="16390" name="Group Box 38" hidden="1">
              <a:extLst>
                <a:ext uri="{63B3BB69-23CF-44E3-9099-C40C66FF867C}">
                  <a14:compatExt spid="_x0000_s16390"/>
                </a:ext>
                <a:ext uri="{FF2B5EF4-FFF2-40B4-BE49-F238E27FC236}">
                  <a16:creationId xmlns:a16="http://schemas.microsoft.com/office/drawing/2014/main" id="{00000000-0008-0000-0000-0000064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xdr:row>
          <xdr:rowOff>9525</xdr:rowOff>
        </xdr:from>
        <xdr:to>
          <xdr:col>5</xdr:col>
          <xdr:colOff>0</xdr:colOff>
          <xdr:row>17</xdr:row>
          <xdr:rowOff>0</xdr:rowOff>
        </xdr:to>
        <xdr:sp macro="" textlink="">
          <xdr:nvSpPr>
            <xdr:cNvPr id="16391" name="Option Button 42" hidden="1">
              <a:extLst>
                <a:ext uri="{63B3BB69-23CF-44E3-9099-C40C66FF867C}">
                  <a14:compatExt spid="_x0000_s16391"/>
                </a:ext>
                <a:ext uri="{FF2B5EF4-FFF2-40B4-BE49-F238E27FC236}">
                  <a16:creationId xmlns:a16="http://schemas.microsoft.com/office/drawing/2014/main" id="{00000000-0008-0000-0000-000007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Tahoma"/>
                  <a:ea typeface="Tahoma"/>
                  <a:cs typeface="Tahoma"/>
                </a:rPr>
                <a:t>Basso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5</xdr:col>
          <xdr:colOff>0</xdr:colOff>
          <xdr:row>17</xdr:row>
          <xdr:rowOff>9525</xdr:rowOff>
        </xdr:to>
        <xdr:sp macro="" textlink="">
          <xdr:nvSpPr>
            <xdr:cNvPr id="16392" name="Group Box 45" hidden="1">
              <a:extLst>
                <a:ext uri="{63B3BB69-23CF-44E3-9099-C40C66FF867C}">
                  <a14:compatExt spid="_x0000_s16392"/>
                </a:ext>
                <a:ext uri="{FF2B5EF4-FFF2-40B4-BE49-F238E27FC236}">
                  <a16:creationId xmlns:a16="http://schemas.microsoft.com/office/drawing/2014/main" id="{00000000-0008-0000-0000-0000084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1</xdr:col>
      <xdr:colOff>13875</xdr:colOff>
      <xdr:row>5</xdr:row>
      <xdr:rowOff>13875</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23950"/>
          <a:ext cx="252000" cy="252000"/>
        </a:xfrm>
        <a:prstGeom prst="rect">
          <a:avLst/>
        </a:prstGeom>
      </xdr:spPr>
    </xdr:pic>
    <xdr:clientData/>
  </xdr:twoCellAnchor>
  <xdr:twoCellAnchor editAs="oneCell">
    <xdr:from>
      <xdr:col>0</xdr:col>
      <xdr:colOff>0</xdr:colOff>
      <xdr:row>6</xdr:row>
      <xdr:rowOff>0</xdr:rowOff>
    </xdr:from>
    <xdr:to>
      <xdr:col>1</xdr:col>
      <xdr:colOff>11907</xdr:colOff>
      <xdr:row>7</xdr:row>
      <xdr:rowOff>13875</xdr:rowOff>
    </xdr:to>
    <xdr:pic>
      <xdr:nvPicPr>
        <xdr:cNvPr id="3" name="Immagin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457325"/>
          <a:ext cx="250032" cy="252000"/>
        </a:xfrm>
        <a:prstGeom prst="rect">
          <a:avLst/>
        </a:prstGeom>
      </xdr:spPr>
    </xdr:pic>
    <xdr:clientData/>
  </xdr:twoCellAnchor>
  <xdr:twoCellAnchor editAs="oneCell">
    <xdr:from>
      <xdr:col>8</xdr:col>
      <xdr:colOff>0</xdr:colOff>
      <xdr:row>8</xdr:row>
      <xdr:rowOff>0</xdr:rowOff>
    </xdr:from>
    <xdr:to>
      <xdr:col>9</xdr:col>
      <xdr:colOff>13875</xdr:colOff>
      <xdr:row>9</xdr:row>
      <xdr:rowOff>13875</xdr:rowOff>
    </xdr:to>
    <xdr:pic>
      <xdr:nvPicPr>
        <xdr:cNvPr id="4" name="Immagin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66875" y="1800225"/>
          <a:ext cx="252000" cy="252000"/>
        </a:xfrm>
        <a:prstGeom prst="rect">
          <a:avLst/>
        </a:prstGeom>
      </xdr:spPr>
    </xdr:pic>
    <xdr:clientData/>
  </xdr:twoCellAnchor>
  <xdr:twoCellAnchor editAs="oneCell">
    <xdr:from>
      <xdr:col>8</xdr:col>
      <xdr:colOff>9525</xdr:colOff>
      <xdr:row>6</xdr:row>
      <xdr:rowOff>0</xdr:rowOff>
    </xdr:from>
    <xdr:to>
      <xdr:col>9</xdr:col>
      <xdr:colOff>23400</xdr:colOff>
      <xdr:row>7</xdr:row>
      <xdr:rowOff>13875</xdr:rowOff>
    </xdr:to>
    <xdr:pic>
      <xdr:nvPicPr>
        <xdr:cNvPr id="5" name="Immagin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76400" y="1457325"/>
          <a:ext cx="252000" cy="252000"/>
        </a:xfrm>
        <a:prstGeom prst="rect">
          <a:avLst/>
        </a:prstGeom>
      </xdr:spPr>
    </xdr:pic>
    <xdr:clientData/>
  </xdr:twoCellAnchor>
  <xdr:twoCellAnchor editAs="oneCell">
    <xdr:from>
      <xdr:col>0</xdr:col>
      <xdr:colOff>0</xdr:colOff>
      <xdr:row>8</xdr:row>
      <xdr:rowOff>0</xdr:rowOff>
    </xdr:from>
    <xdr:to>
      <xdr:col>1</xdr:col>
      <xdr:colOff>13875</xdr:colOff>
      <xdr:row>9</xdr:row>
      <xdr:rowOff>13875</xdr:rowOff>
    </xdr:to>
    <xdr:pic>
      <xdr:nvPicPr>
        <xdr:cNvPr id="6" name="Immagin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1800225"/>
          <a:ext cx="252000" cy="252000"/>
        </a:xfrm>
        <a:prstGeom prst="rect">
          <a:avLst/>
        </a:prstGeom>
      </xdr:spPr>
    </xdr:pic>
    <xdr:clientData/>
  </xdr:twoCellAnchor>
  <xdr:twoCellAnchor editAs="oneCell">
    <xdr:from>
      <xdr:col>16</xdr:col>
      <xdr:colOff>0</xdr:colOff>
      <xdr:row>6</xdr:row>
      <xdr:rowOff>0</xdr:rowOff>
    </xdr:from>
    <xdr:to>
      <xdr:col>17</xdr:col>
      <xdr:colOff>13875</xdr:colOff>
      <xdr:row>7</xdr:row>
      <xdr:rowOff>13875</xdr:rowOff>
    </xdr:to>
    <xdr:pic>
      <xdr:nvPicPr>
        <xdr:cNvPr id="7" name="Immagine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33750" y="1457325"/>
          <a:ext cx="252000" cy="252000"/>
        </a:xfrm>
        <a:prstGeom prst="rect">
          <a:avLst/>
        </a:prstGeom>
      </xdr:spPr>
    </xdr:pic>
    <xdr:clientData/>
  </xdr:twoCellAnchor>
  <xdr:twoCellAnchor editAs="oneCell">
    <xdr:from>
      <xdr:col>21</xdr:col>
      <xdr:colOff>0</xdr:colOff>
      <xdr:row>5</xdr:row>
      <xdr:rowOff>85725</xdr:rowOff>
    </xdr:from>
    <xdr:to>
      <xdr:col>22</xdr:col>
      <xdr:colOff>13875</xdr:colOff>
      <xdr:row>7</xdr:row>
      <xdr:rowOff>13875</xdr:rowOff>
    </xdr:to>
    <xdr:pic>
      <xdr:nvPicPr>
        <xdr:cNvPr id="8" name="Immagin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24375" y="1447800"/>
          <a:ext cx="252000" cy="252000"/>
        </a:xfrm>
        <a:prstGeom prst="rect">
          <a:avLst/>
        </a:prstGeom>
      </xdr:spPr>
    </xdr:pic>
    <xdr:clientData/>
  </xdr:twoCellAnchor>
  <xdr:twoCellAnchor editAs="oneCell">
    <xdr:from>
      <xdr:col>20</xdr:col>
      <xdr:colOff>228600</xdr:colOff>
      <xdr:row>4</xdr:row>
      <xdr:rowOff>0</xdr:rowOff>
    </xdr:from>
    <xdr:to>
      <xdr:col>22</xdr:col>
      <xdr:colOff>4350</xdr:colOff>
      <xdr:row>5</xdr:row>
      <xdr:rowOff>13875</xdr:rowOff>
    </xdr:to>
    <xdr:pic>
      <xdr:nvPicPr>
        <xdr:cNvPr id="9" name="Immagine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4991100" y="1238250"/>
          <a:ext cx="252000" cy="252000"/>
        </a:xfrm>
        <a:prstGeom prst="rect">
          <a:avLst/>
        </a:prstGeom>
      </xdr:spPr>
    </xdr:pic>
    <xdr:clientData/>
  </xdr:twoCellAnchor>
  <xdr:twoCellAnchor editAs="oneCell">
    <xdr:from>
      <xdr:col>15</xdr:col>
      <xdr:colOff>228600</xdr:colOff>
      <xdr:row>8</xdr:row>
      <xdr:rowOff>0</xdr:rowOff>
    </xdr:from>
    <xdr:to>
      <xdr:col>17</xdr:col>
      <xdr:colOff>4350</xdr:colOff>
      <xdr:row>9</xdr:row>
      <xdr:rowOff>13875</xdr:rowOff>
    </xdr:to>
    <xdr:pic>
      <xdr:nvPicPr>
        <xdr:cNvPr id="10" name="Immagine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324225" y="1800225"/>
          <a:ext cx="252000" cy="252000"/>
        </a:xfrm>
        <a:prstGeom prst="rect">
          <a:avLst/>
        </a:prstGeom>
      </xdr:spPr>
    </xdr:pic>
    <xdr:clientData/>
  </xdr:twoCellAnchor>
  <xdr:twoCellAnchor editAs="oneCell">
    <xdr:from>
      <xdr:col>19</xdr:col>
      <xdr:colOff>228600</xdr:colOff>
      <xdr:row>8</xdr:row>
      <xdr:rowOff>0</xdr:rowOff>
    </xdr:from>
    <xdr:to>
      <xdr:col>21</xdr:col>
      <xdr:colOff>4350</xdr:colOff>
      <xdr:row>9</xdr:row>
      <xdr:rowOff>13875</xdr:rowOff>
    </xdr:to>
    <xdr:pic>
      <xdr:nvPicPr>
        <xdr:cNvPr id="11" name="Immagin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276725" y="1800225"/>
          <a:ext cx="252000" cy="252000"/>
        </a:xfrm>
        <a:prstGeom prst="rect">
          <a:avLst/>
        </a:prstGeom>
      </xdr:spPr>
    </xdr:pic>
    <xdr:clientData/>
  </xdr:twoCellAnchor>
  <xdr:twoCellAnchor editAs="oneCell">
    <xdr:from>
      <xdr:col>13</xdr:col>
      <xdr:colOff>0</xdr:colOff>
      <xdr:row>4</xdr:row>
      <xdr:rowOff>0</xdr:rowOff>
    </xdr:from>
    <xdr:to>
      <xdr:col>14</xdr:col>
      <xdr:colOff>13875</xdr:colOff>
      <xdr:row>5</xdr:row>
      <xdr:rowOff>13875</xdr:rowOff>
    </xdr:to>
    <xdr:pic>
      <xdr:nvPicPr>
        <xdr:cNvPr id="12" name="Immagine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2857500" y="1123950"/>
          <a:ext cx="252000" cy="252000"/>
        </a:xfrm>
        <a:prstGeom prst="rect">
          <a:avLst/>
        </a:prstGeom>
      </xdr:spPr>
    </xdr:pic>
    <xdr:clientData/>
  </xdr:twoCellAnchor>
  <xdr:twoCellAnchor>
    <xdr:from>
      <xdr:col>5</xdr:col>
      <xdr:colOff>19050</xdr:colOff>
      <xdr:row>3</xdr:row>
      <xdr:rowOff>9525</xdr:rowOff>
    </xdr:from>
    <xdr:to>
      <xdr:col>17</xdr:col>
      <xdr:colOff>2221</xdr:colOff>
      <xdr:row>3</xdr:row>
      <xdr:rowOff>392124</xdr:rowOff>
    </xdr:to>
    <xdr:pic>
      <xdr:nvPicPr>
        <xdr:cNvPr id="13" name="Immagine 12" descr="Marce">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09675" y="847725"/>
          <a:ext cx="2840671" cy="382599"/>
        </a:xfrm>
        <a:prstGeom prst="rect">
          <a:avLst/>
        </a:prstGeom>
        <a:noFill/>
        <a:ln>
          <a:noFill/>
        </a:ln>
        <a:effectLst/>
        <a:extLst>
          <a:ext uri="{909E8E84-426E-40DD-AFC4-6F175D3DCCD1}">
            <a14:hiddenFill xmlns:a14="http://schemas.microsoft.com/office/drawing/2010/main">
              <a:solidFill>
                <a:srgbClr val="5B9BD5"/>
              </a:solidFill>
            </a14:hiddenFill>
          </a:ext>
          <a:ext uri="{91240B29-F687-4F45-9708-019B960494DF}">
            <a14:hiddenLine xmlns:a14="http://schemas.microsoft.com/office/drawing/2010/main" w="25400"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000000"/>
                </a:outerShdw>
              </a:effectLst>
            </a14:hiddenEffects>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1"/>
  <sheetViews>
    <sheetView tabSelected="1" workbookViewId="0">
      <selection activeCell="A6" sqref="A6:B6"/>
    </sheetView>
  </sheetViews>
  <sheetFormatPr defaultColWidth="8.85546875" defaultRowHeight="15.75" x14ac:dyDescent="0.25"/>
  <cols>
    <col min="1" max="1" width="25.28515625" style="18" customWidth="1"/>
    <col min="2" max="2" width="9" style="18" customWidth="1"/>
    <col min="3" max="3" width="2" style="18" customWidth="1"/>
    <col min="4" max="4" width="25.28515625" style="18" customWidth="1"/>
    <col min="5" max="5" width="9" style="18" customWidth="1"/>
    <col min="6" max="6" width="2" style="18" customWidth="1"/>
    <col min="7" max="7" width="25.28515625" style="18" customWidth="1"/>
    <col min="8" max="8" width="9" style="18" customWidth="1"/>
    <col min="9" max="10" width="12.42578125" style="18" hidden="1" customWidth="1"/>
    <col min="11" max="13" width="7.85546875" style="18" hidden="1" customWidth="1"/>
    <col min="14" max="14" width="9.140625" style="18" hidden="1" customWidth="1"/>
    <col min="15" max="15" width="28" style="18" hidden="1" customWidth="1"/>
    <col min="16" max="248" width="9.140625" style="18"/>
    <col min="249" max="249" width="25.28515625" style="18" customWidth="1"/>
    <col min="250" max="250" width="9" style="18" customWidth="1"/>
    <col min="251" max="251" width="15.28515625" style="18" customWidth="1"/>
    <col min="252" max="252" width="25.28515625" style="18" customWidth="1"/>
    <col min="253" max="253" width="9" style="18" customWidth="1"/>
    <col min="254" max="255" width="12.42578125" style="18" customWidth="1"/>
    <col min="256" max="256" width="7.85546875" style="18" customWidth="1"/>
    <col min="257" max="262" width="12.42578125" style="18" customWidth="1"/>
    <col min="263" max="263" width="5.28515625" style="18" customWidth="1"/>
    <col min="264" max="264" width="25.140625" style="18" customWidth="1"/>
    <col min="265" max="265" width="4.42578125" style="18" customWidth="1"/>
    <col min="266" max="269" width="25.140625" style="18" customWidth="1"/>
    <col min="270" max="504" width="9.140625" style="18"/>
    <col min="505" max="505" width="25.28515625" style="18" customWidth="1"/>
    <col min="506" max="506" width="9" style="18" customWidth="1"/>
    <col min="507" max="507" width="15.28515625" style="18" customWidth="1"/>
    <col min="508" max="508" width="25.28515625" style="18" customWidth="1"/>
    <col min="509" max="509" width="9" style="18" customWidth="1"/>
    <col min="510" max="511" width="12.42578125" style="18" customWidth="1"/>
    <col min="512" max="512" width="7.85546875" style="18" customWidth="1"/>
    <col min="513" max="518" width="12.42578125" style="18" customWidth="1"/>
    <col min="519" max="519" width="5.28515625" style="18" customWidth="1"/>
    <col min="520" max="520" width="25.140625" style="18" customWidth="1"/>
    <col min="521" max="521" width="4.42578125" style="18" customWidth="1"/>
    <col min="522" max="525" width="25.140625" style="18" customWidth="1"/>
    <col min="526" max="760" width="9.140625" style="18"/>
    <col min="761" max="761" width="25.28515625" style="18" customWidth="1"/>
    <col min="762" max="762" width="9" style="18" customWidth="1"/>
    <col min="763" max="763" width="15.28515625" style="18" customWidth="1"/>
    <col min="764" max="764" width="25.28515625" style="18" customWidth="1"/>
    <col min="765" max="765" width="9" style="18" customWidth="1"/>
    <col min="766" max="767" width="12.42578125" style="18" customWidth="1"/>
    <col min="768" max="768" width="7.85546875" style="18" customWidth="1"/>
    <col min="769" max="774" width="12.42578125" style="18" customWidth="1"/>
    <col min="775" max="775" width="5.28515625" style="18" customWidth="1"/>
    <col min="776" max="776" width="25.140625" style="18" customWidth="1"/>
    <col min="777" max="777" width="4.42578125" style="18" customWidth="1"/>
    <col min="778" max="781" width="25.140625" style="18" customWidth="1"/>
    <col min="782" max="1016" width="9.140625" style="18"/>
    <col min="1017" max="1017" width="25.28515625" style="18" customWidth="1"/>
    <col min="1018" max="1018" width="9" style="18" customWidth="1"/>
    <col min="1019" max="1019" width="15.28515625" style="18" customWidth="1"/>
    <col min="1020" max="1020" width="25.28515625" style="18" customWidth="1"/>
    <col min="1021" max="1021" width="9" style="18" customWidth="1"/>
    <col min="1022" max="1023" width="12.42578125" style="18" customWidth="1"/>
    <col min="1024" max="1024" width="7.85546875" style="18" customWidth="1"/>
    <col min="1025" max="1030" width="12.42578125" style="18" customWidth="1"/>
    <col min="1031" max="1031" width="5.28515625" style="18" customWidth="1"/>
    <col min="1032" max="1032" width="25.140625" style="18" customWidth="1"/>
    <col min="1033" max="1033" width="4.42578125" style="18" customWidth="1"/>
    <col min="1034" max="1037" width="25.140625" style="18" customWidth="1"/>
    <col min="1038" max="1272" width="9.140625" style="18"/>
    <col min="1273" max="1273" width="25.28515625" style="18" customWidth="1"/>
    <col min="1274" max="1274" width="9" style="18" customWidth="1"/>
    <col min="1275" max="1275" width="15.28515625" style="18" customWidth="1"/>
    <col min="1276" max="1276" width="25.28515625" style="18" customWidth="1"/>
    <col min="1277" max="1277" width="9" style="18" customWidth="1"/>
    <col min="1278" max="1279" width="12.42578125" style="18" customWidth="1"/>
    <col min="1280" max="1280" width="7.85546875" style="18" customWidth="1"/>
    <col min="1281" max="1286" width="12.42578125" style="18" customWidth="1"/>
    <col min="1287" max="1287" width="5.28515625" style="18" customWidth="1"/>
    <col min="1288" max="1288" width="25.140625" style="18" customWidth="1"/>
    <col min="1289" max="1289" width="4.42578125" style="18" customWidth="1"/>
    <col min="1290" max="1293" width="25.140625" style="18" customWidth="1"/>
    <col min="1294" max="1528" width="9.140625" style="18"/>
    <col min="1529" max="1529" width="25.28515625" style="18" customWidth="1"/>
    <col min="1530" max="1530" width="9" style="18" customWidth="1"/>
    <col min="1531" max="1531" width="15.28515625" style="18" customWidth="1"/>
    <col min="1532" max="1532" width="25.28515625" style="18" customWidth="1"/>
    <col min="1533" max="1533" width="9" style="18" customWidth="1"/>
    <col min="1534" max="1535" width="12.42578125" style="18" customWidth="1"/>
    <col min="1536" max="1536" width="7.85546875" style="18" customWidth="1"/>
    <col min="1537" max="1542" width="12.42578125" style="18" customWidth="1"/>
    <col min="1543" max="1543" width="5.28515625" style="18" customWidth="1"/>
    <col min="1544" max="1544" width="25.140625" style="18" customWidth="1"/>
    <col min="1545" max="1545" width="4.42578125" style="18" customWidth="1"/>
    <col min="1546" max="1549" width="25.140625" style="18" customWidth="1"/>
    <col min="1550" max="1784" width="9.140625" style="18"/>
    <col min="1785" max="1785" width="25.28515625" style="18" customWidth="1"/>
    <col min="1786" max="1786" width="9" style="18" customWidth="1"/>
    <col min="1787" max="1787" width="15.28515625" style="18" customWidth="1"/>
    <col min="1788" max="1788" width="25.28515625" style="18" customWidth="1"/>
    <col min="1789" max="1789" width="9" style="18" customWidth="1"/>
    <col min="1790" max="1791" width="12.42578125" style="18" customWidth="1"/>
    <col min="1792" max="1792" width="7.85546875" style="18" customWidth="1"/>
    <col min="1793" max="1798" width="12.42578125" style="18" customWidth="1"/>
    <col min="1799" max="1799" width="5.28515625" style="18" customWidth="1"/>
    <col min="1800" max="1800" width="25.140625" style="18" customWidth="1"/>
    <col min="1801" max="1801" width="4.42578125" style="18" customWidth="1"/>
    <col min="1802" max="1805" width="25.140625" style="18" customWidth="1"/>
    <col min="1806" max="2040" width="9.140625" style="18"/>
    <col min="2041" max="2041" width="25.28515625" style="18" customWidth="1"/>
    <col min="2042" max="2042" width="9" style="18" customWidth="1"/>
    <col min="2043" max="2043" width="15.28515625" style="18" customWidth="1"/>
    <col min="2044" max="2044" width="25.28515625" style="18" customWidth="1"/>
    <col min="2045" max="2045" width="9" style="18" customWidth="1"/>
    <col min="2046" max="2047" width="12.42578125" style="18" customWidth="1"/>
    <col min="2048" max="2048" width="7.85546875" style="18" customWidth="1"/>
    <col min="2049" max="2054" width="12.42578125" style="18" customWidth="1"/>
    <col min="2055" max="2055" width="5.28515625" style="18" customWidth="1"/>
    <col min="2056" max="2056" width="25.140625" style="18" customWidth="1"/>
    <col min="2057" max="2057" width="4.42578125" style="18" customWidth="1"/>
    <col min="2058" max="2061" width="25.140625" style="18" customWidth="1"/>
    <col min="2062" max="2296" width="9.140625" style="18"/>
    <col min="2297" max="2297" width="25.28515625" style="18" customWidth="1"/>
    <col min="2298" max="2298" width="9" style="18" customWidth="1"/>
    <col min="2299" max="2299" width="15.28515625" style="18" customWidth="1"/>
    <col min="2300" max="2300" width="25.28515625" style="18" customWidth="1"/>
    <col min="2301" max="2301" width="9" style="18" customWidth="1"/>
    <col min="2302" max="2303" width="12.42578125" style="18" customWidth="1"/>
    <col min="2304" max="2304" width="7.85546875" style="18" customWidth="1"/>
    <col min="2305" max="2310" width="12.42578125" style="18" customWidth="1"/>
    <col min="2311" max="2311" width="5.28515625" style="18" customWidth="1"/>
    <col min="2312" max="2312" width="25.140625" style="18" customWidth="1"/>
    <col min="2313" max="2313" width="4.42578125" style="18" customWidth="1"/>
    <col min="2314" max="2317" width="25.140625" style="18" customWidth="1"/>
    <col min="2318" max="2552" width="9.140625" style="18"/>
    <col min="2553" max="2553" width="25.28515625" style="18" customWidth="1"/>
    <col min="2554" max="2554" width="9" style="18" customWidth="1"/>
    <col min="2555" max="2555" width="15.28515625" style="18" customWidth="1"/>
    <col min="2556" max="2556" width="25.28515625" style="18" customWidth="1"/>
    <col min="2557" max="2557" width="9" style="18" customWidth="1"/>
    <col min="2558" max="2559" width="12.42578125" style="18" customWidth="1"/>
    <col min="2560" max="2560" width="7.85546875" style="18" customWidth="1"/>
    <col min="2561" max="2566" width="12.42578125" style="18" customWidth="1"/>
    <col min="2567" max="2567" width="5.28515625" style="18" customWidth="1"/>
    <col min="2568" max="2568" width="25.140625" style="18" customWidth="1"/>
    <col min="2569" max="2569" width="4.42578125" style="18" customWidth="1"/>
    <col min="2570" max="2573" width="25.140625" style="18" customWidth="1"/>
    <col min="2574" max="2808" width="9.140625" style="18"/>
    <col min="2809" max="2809" width="25.28515625" style="18" customWidth="1"/>
    <col min="2810" max="2810" width="9" style="18" customWidth="1"/>
    <col min="2811" max="2811" width="15.28515625" style="18" customWidth="1"/>
    <col min="2812" max="2812" width="25.28515625" style="18" customWidth="1"/>
    <col min="2813" max="2813" width="9" style="18" customWidth="1"/>
    <col min="2814" max="2815" width="12.42578125" style="18" customWidth="1"/>
    <col min="2816" max="2816" width="7.85546875" style="18" customWidth="1"/>
    <col min="2817" max="2822" width="12.42578125" style="18" customWidth="1"/>
    <col min="2823" max="2823" width="5.28515625" style="18" customWidth="1"/>
    <col min="2824" max="2824" width="25.140625" style="18" customWidth="1"/>
    <col min="2825" max="2825" width="4.42578125" style="18" customWidth="1"/>
    <col min="2826" max="2829" width="25.140625" style="18" customWidth="1"/>
    <col min="2830" max="3064" width="9.140625" style="18"/>
    <col min="3065" max="3065" width="25.28515625" style="18" customWidth="1"/>
    <col min="3066" max="3066" width="9" style="18" customWidth="1"/>
    <col min="3067" max="3067" width="15.28515625" style="18" customWidth="1"/>
    <col min="3068" max="3068" width="25.28515625" style="18" customWidth="1"/>
    <col min="3069" max="3069" width="9" style="18" customWidth="1"/>
    <col min="3070" max="3071" width="12.42578125" style="18" customWidth="1"/>
    <col min="3072" max="3072" width="7.85546875" style="18" customWidth="1"/>
    <col min="3073" max="3078" width="12.42578125" style="18" customWidth="1"/>
    <col min="3079" max="3079" width="5.28515625" style="18" customWidth="1"/>
    <col min="3080" max="3080" width="25.140625" style="18" customWidth="1"/>
    <col min="3081" max="3081" width="4.42578125" style="18" customWidth="1"/>
    <col min="3082" max="3085" width="25.140625" style="18" customWidth="1"/>
    <col min="3086" max="3320" width="9.140625" style="18"/>
    <col min="3321" max="3321" width="25.28515625" style="18" customWidth="1"/>
    <col min="3322" max="3322" width="9" style="18" customWidth="1"/>
    <col min="3323" max="3323" width="15.28515625" style="18" customWidth="1"/>
    <col min="3324" max="3324" width="25.28515625" style="18" customWidth="1"/>
    <col min="3325" max="3325" width="9" style="18" customWidth="1"/>
    <col min="3326" max="3327" width="12.42578125" style="18" customWidth="1"/>
    <col min="3328" max="3328" width="7.85546875" style="18" customWidth="1"/>
    <col min="3329" max="3334" width="12.42578125" style="18" customWidth="1"/>
    <col min="3335" max="3335" width="5.28515625" style="18" customWidth="1"/>
    <col min="3336" max="3336" width="25.140625" style="18" customWidth="1"/>
    <col min="3337" max="3337" width="4.42578125" style="18" customWidth="1"/>
    <col min="3338" max="3341" width="25.140625" style="18" customWidth="1"/>
    <col min="3342" max="3576" width="9.140625" style="18"/>
    <col min="3577" max="3577" width="25.28515625" style="18" customWidth="1"/>
    <col min="3578" max="3578" width="9" style="18" customWidth="1"/>
    <col min="3579" max="3579" width="15.28515625" style="18" customWidth="1"/>
    <col min="3580" max="3580" width="25.28515625" style="18" customWidth="1"/>
    <col min="3581" max="3581" width="9" style="18" customWidth="1"/>
    <col min="3582" max="3583" width="12.42578125" style="18" customWidth="1"/>
    <col min="3584" max="3584" width="7.85546875" style="18" customWidth="1"/>
    <col min="3585" max="3590" width="12.42578125" style="18" customWidth="1"/>
    <col min="3591" max="3591" width="5.28515625" style="18" customWidth="1"/>
    <col min="3592" max="3592" width="25.140625" style="18" customWidth="1"/>
    <col min="3593" max="3593" width="4.42578125" style="18" customWidth="1"/>
    <col min="3594" max="3597" width="25.140625" style="18" customWidth="1"/>
    <col min="3598" max="3832" width="9.140625" style="18"/>
    <col min="3833" max="3833" width="25.28515625" style="18" customWidth="1"/>
    <col min="3834" max="3834" width="9" style="18" customWidth="1"/>
    <col min="3835" max="3835" width="15.28515625" style="18" customWidth="1"/>
    <col min="3836" max="3836" width="25.28515625" style="18" customWidth="1"/>
    <col min="3837" max="3837" width="9" style="18" customWidth="1"/>
    <col min="3838" max="3839" width="12.42578125" style="18" customWidth="1"/>
    <col min="3840" max="3840" width="7.85546875" style="18" customWidth="1"/>
    <col min="3841" max="3846" width="12.42578125" style="18" customWidth="1"/>
    <col min="3847" max="3847" width="5.28515625" style="18" customWidth="1"/>
    <col min="3848" max="3848" width="25.140625" style="18" customWidth="1"/>
    <col min="3849" max="3849" width="4.42578125" style="18" customWidth="1"/>
    <col min="3850" max="3853" width="25.140625" style="18" customWidth="1"/>
    <col min="3854" max="4088" width="9.140625" style="18"/>
    <col min="4089" max="4089" width="25.28515625" style="18" customWidth="1"/>
    <col min="4090" max="4090" width="9" style="18" customWidth="1"/>
    <col min="4091" max="4091" width="15.28515625" style="18" customWidth="1"/>
    <col min="4092" max="4092" width="25.28515625" style="18" customWidth="1"/>
    <col min="4093" max="4093" width="9" style="18" customWidth="1"/>
    <col min="4094" max="4095" width="12.42578125" style="18" customWidth="1"/>
    <col min="4096" max="4096" width="7.85546875" style="18" customWidth="1"/>
    <col min="4097" max="4102" width="12.42578125" style="18" customWidth="1"/>
    <col min="4103" max="4103" width="5.28515625" style="18" customWidth="1"/>
    <col min="4104" max="4104" width="25.140625" style="18" customWidth="1"/>
    <col min="4105" max="4105" width="4.42578125" style="18" customWidth="1"/>
    <col min="4106" max="4109" width="25.140625" style="18" customWidth="1"/>
    <col min="4110" max="4344" width="9.140625" style="18"/>
    <col min="4345" max="4345" width="25.28515625" style="18" customWidth="1"/>
    <col min="4346" max="4346" width="9" style="18" customWidth="1"/>
    <col min="4347" max="4347" width="15.28515625" style="18" customWidth="1"/>
    <col min="4348" max="4348" width="25.28515625" style="18" customWidth="1"/>
    <col min="4349" max="4349" width="9" style="18" customWidth="1"/>
    <col min="4350" max="4351" width="12.42578125" style="18" customWidth="1"/>
    <col min="4352" max="4352" width="7.85546875" style="18" customWidth="1"/>
    <col min="4353" max="4358" width="12.42578125" style="18" customWidth="1"/>
    <col min="4359" max="4359" width="5.28515625" style="18" customWidth="1"/>
    <col min="4360" max="4360" width="25.140625" style="18" customWidth="1"/>
    <col min="4361" max="4361" width="4.42578125" style="18" customWidth="1"/>
    <col min="4362" max="4365" width="25.140625" style="18" customWidth="1"/>
    <col min="4366" max="4600" width="9.140625" style="18"/>
    <col min="4601" max="4601" width="25.28515625" style="18" customWidth="1"/>
    <col min="4602" max="4602" width="9" style="18" customWidth="1"/>
    <col min="4603" max="4603" width="15.28515625" style="18" customWidth="1"/>
    <col min="4604" max="4604" width="25.28515625" style="18" customWidth="1"/>
    <col min="4605" max="4605" width="9" style="18" customWidth="1"/>
    <col min="4606" max="4607" width="12.42578125" style="18" customWidth="1"/>
    <col min="4608" max="4608" width="7.85546875" style="18" customWidth="1"/>
    <col min="4609" max="4614" width="12.42578125" style="18" customWidth="1"/>
    <col min="4615" max="4615" width="5.28515625" style="18" customWidth="1"/>
    <col min="4616" max="4616" width="25.140625" style="18" customWidth="1"/>
    <col min="4617" max="4617" width="4.42578125" style="18" customWidth="1"/>
    <col min="4618" max="4621" width="25.140625" style="18" customWidth="1"/>
    <col min="4622" max="4856" width="9.140625" style="18"/>
    <col min="4857" max="4857" width="25.28515625" style="18" customWidth="1"/>
    <col min="4858" max="4858" width="9" style="18" customWidth="1"/>
    <col min="4859" max="4859" width="15.28515625" style="18" customWidth="1"/>
    <col min="4860" max="4860" width="25.28515625" style="18" customWidth="1"/>
    <col min="4861" max="4861" width="9" style="18" customWidth="1"/>
    <col min="4862" max="4863" width="12.42578125" style="18" customWidth="1"/>
    <col min="4864" max="4864" width="7.85546875" style="18" customWidth="1"/>
    <col min="4865" max="4870" width="12.42578125" style="18" customWidth="1"/>
    <col min="4871" max="4871" width="5.28515625" style="18" customWidth="1"/>
    <col min="4872" max="4872" width="25.140625" style="18" customWidth="1"/>
    <col min="4873" max="4873" width="4.42578125" style="18" customWidth="1"/>
    <col min="4874" max="4877" width="25.140625" style="18" customWidth="1"/>
    <col min="4878" max="5112" width="9.140625" style="18"/>
    <col min="5113" max="5113" width="25.28515625" style="18" customWidth="1"/>
    <col min="5114" max="5114" width="9" style="18" customWidth="1"/>
    <col min="5115" max="5115" width="15.28515625" style="18" customWidth="1"/>
    <col min="5116" max="5116" width="25.28515625" style="18" customWidth="1"/>
    <col min="5117" max="5117" width="9" style="18" customWidth="1"/>
    <col min="5118" max="5119" width="12.42578125" style="18" customWidth="1"/>
    <col min="5120" max="5120" width="7.85546875" style="18" customWidth="1"/>
    <col min="5121" max="5126" width="12.42578125" style="18" customWidth="1"/>
    <col min="5127" max="5127" width="5.28515625" style="18" customWidth="1"/>
    <col min="5128" max="5128" width="25.140625" style="18" customWidth="1"/>
    <col min="5129" max="5129" width="4.42578125" style="18" customWidth="1"/>
    <col min="5130" max="5133" width="25.140625" style="18" customWidth="1"/>
    <col min="5134" max="5368" width="9.140625" style="18"/>
    <col min="5369" max="5369" width="25.28515625" style="18" customWidth="1"/>
    <col min="5370" max="5370" width="9" style="18" customWidth="1"/>
    <col min="5371" max="5371" width="15.28515625" style="18" customWidth="1"/>
    <col min="5372" max="5372" width="25.28515625" style="18" customWidth="1"/>
    <col min="5373" max="5373" width="9" style="18" customWidth="1"/>
    <col min="5374" max="5375" width="12.42578125" style="18" customWidth="1"/>
    <col min="5376" max="5376" width="7.85546875" style="18" customWidth="1"/>
    <col min="5377" max="5382" width="12.42578125" style="18" customWidth="1"/>
    <col min="5383" max="5383" width="5.28515625" style="18" customWidth="1"/>
    <col min="5384" max="5384" width="25.140625" style="18" customWidth="1"/>
    <col min="5385" max="5385" width="4.42578125" style="18" customWidth="1"/>
    <col min="5386" max="5389" width="25.140625" style="18" customWidth="1"/>
    <col min="5390" max="5624" width="9.140625" style="18"/>
    <col min="5625" max="5625" width="25.28515625" style="18" customWidth="1"/>
    <col min="5626" max="5626" width="9" style="18" customWidth="1"/>
    <col min="5627" max="5627" width="15.28515625" style="18" customWidth="1"/>
    <col min="5628" max="5628" width="25.28515625" style="18" customWidth="1"/>
    <col min="5629" max="5629" width="9" style="18" customWidth="1"/>
    <col min="5630" max="5631" width="12.42578125" style="18" customWidth="1"/>
    <col min="5632" max="5632" width="7.85546875" style="18" customWidth="1"/>
    <col min="5633" max="5638" width="12.42578125" style="18" customWidth="1"/>
    <col min="5639" max="5639" width="5.28515625" style="18" customWidth="1"/>
    <col min="5640" max="5640" width="25.140625" style="18" customWidth="1"/>
    <col min="5641" max="5641" width="4.42578125" style="18" customWidth="1"/>
    <col min="5642" max="5645" width="25.140625" style="18" customWidth="1"/>
    <col min="5646" max="5880" width="9.140625" style="18"/>
    <col min="5881" max="5881" width="25.28515625" style="18" customWidth="1"/>
    <col min="5882" max="5882" width="9" style="18" customWidth="1"/>
    <col min="5883" max="5883" width="15.28515625" style="18" customWidth="1"/>
    <col min="5884" max="5884" width="25.28515625" style="18" customWidth="1"/>
    <col min="5885" max="5885" width="9" style="18" customWidth="1"/>
    <col min="5886" max="5887" width="12.42578125" style="18" customWidth="1"/>
    <col min="5888" max="5888" width="7.85546875" style="18" customWidth="1"/>
    <col min="5889" max="5894" width="12.42578125" style="18" customWidth="1"/>
    <col min="5895" max="5895" width="5.28515625" style="18" customWidth="1"/>
    <col min="5896" max="5896" width="25.140625" style="18" customWidth="1"/>
    <col min="5897" max="5897" width="4.42578125" style="18" customWidth="1"/>
    <col min="5898" max="5901" width="25.140625" style="18" customWidth="1"/>
    <col min="5902" max="6136" width="9.140625" style="18"/>
    <col min="6137" max="6137" width="25.28515625" style="18" customWidth="1"/>
    <col min="6138" max="6138" width="9" style="18" customWidth="1"/>
    <col min="6139" max="6139" width="15.28515625" style="18" customWidth="1"/>
    <col min="6140" max="6140" width="25.28515625" style="18" customWidth="1"/>
    <col min="6141" max="6141" width="9" style="18" customWidth="1"/>
    <col min="6142" max="6143" width="12.42578125" style="18" customWidth="1"/>
    <col min="6144" max="6144" width="7.85546875" style="18" customWidth="1"/>
    <col min="6145" max="6150" width="12.42578125" style="18" customWidth="1"/>
    <col min="6151" max="6151" width="5.28515625" style="18" customWidth="1"/>
    <col min="6152" max="6152" width="25.140625" style="18" customWidth="1"/>
    <col min="6153" max="6153" width="4.42578125" style="18" customWidth="1"/>
    <col min="6154" max="6157" width="25.140625" style="18" customWidth="1"/>
    <col min="6158" max="6392" width="9.140625" style="18"/>
    <col min="6393" max="6393" width="25.28515625" style="18" customWidth="1"/>
    <col min="6394" max="6394" width="9" style="18" customWidth="1"/>
    <col min="6395" max="6395" width="15.28515625" style="18" customWidth="1"/>
    <col min="6396" max="6396" width="25.28515625" style="18" customWidth="1"/>
    <col min="6397" max="6397" width="9" style="18" customWidth="1"/>
    <col min="6398" max="6399" width="12.42578125" style="18" customWidth="1"/>
    <col min="6400" max="6400" width="7.85546875" style="18" customWidth="1"/>
    <col min="6401" max="6406" width="12.42578125" style="18" customWidth="1"/>
    <col min="6407" max="6407" width="5.28515625" style="18" customWidth="1"/>
    <col min="6408" max="6408" width="25.140625" style="18" customWidth="1"/>
    <col min="6409" max="6409" width="4.42578125" style="18" customWidth="1"/>
    <col min="6410" max="6413" width="25.140625" style="18" customWidth="1"/>
    <col min="6414" max="6648" width="9.140625" style="18"/>
    <col min="6649" max="6649" width="25.28515625" style="18" customWidth="1"/>
    <col min="6650" max="6650" width="9" style="18" customWidth="1"/>
    <col min="6651" max="6651" width="15.28515625" style="18" customWidth="1"/>
    <col min="6652" max="6652" width="25.28515625" style="18" customWidth="1"/>
    <col min="6653" max="6653" width="9" style="18" customWidth="1"/>
    <col min="6654" max="6655" width="12.42578125" style="18" customWidth="1"/>
    <col min="6656" max="6656" width="7.85546875" style="18" customWidth="1"/>
    <col min="6657" max="6662" width="12.42578125" style="18" customWidth="1"/>
    <col min="6663" max="6663" width="5.28515625" style="18" customWidth="1"/>
    <col min="6664" max="6664" width="25.140625" style="18" customWidth="1"/>
    <col min="6665" max="6665" width="4.42578125" style="18" customWidth="1"/>
    <col min="6666" max="6669" width="25.140625" style="18" customWidth="1"/>
    <col min="6670" max="6904" width="9.140625" style="18"/>
    <col min="6905" max="6905" width="25.28515625" style="18" customWidth="1"/>
    <col min="6906" max="6906" width="9" style="18" customWidth="1"/>
    <col min="6907" max="6907" width="15.28515625" style="18" customWidth="1"/>
    <col min="6908" max="6908" width="25.28515625" style="18" customWidth="1"/>
    <col min="6909" max="6909" width="9" style="18" customWidth="1"/>
    <col min="6910" max="6911" width="12.42578125" style="18" customWidth="1"/>
    <col min="6912" max="6912" width="7.85546875" style="18" customWidth="1"/>
    <col min="6913" max="6918" width="12.42578125" style="18" customWidth="1"/>
    <col min="6919" max="6919" width="5.28515625" style="18" customWidth="1"/>
    <col min="6920" max="6920" width="25.140625" style="18" customWidth="1"/>
    <col min="6921" max="6921" width="4.42578125" style="18" customWidth="1"/>
    <col min="6922" max="6925" width="25.140625" style="18" customWidth="1"/>
    <col min="6926" max="7160" width="9.140625" style="18"/>
    <col min="7161" max="7161" width="25.28515625" style="18" customWidth="1"/>
    <col min="7162" max="7162" width="9" style="18" customWidth="1"/>
    <col min="7163" max="7163" width="15.28515625" style="18" customWidth="1"/>
    <col min="7164" max="7164" width="25.28515625" style="18" customWidth="1"/>
    <col min="7165" max="7165" width="9" style="18" customWidth="1"/>
    <col min="7166" max="7167" width="12.42578125" style="18" customWidth="1"/>
    <col min="7168" max="7168" width="7.85546875" style="18" customWidth="1"/>
    <col min="7169" max="7174" width="12.42578125" style="18" customWidth="1"/>
    <col min="7175" max="7175" width="5.28515625" style="18" customWidth="1"/>
    <col min="7176" max="7176" width="25.140625" style="18" customWidth="1"/>
    <col min="7177" max="7177" width="4.42578125" style="18" customWidth="1"/>
    <col min="7178" max="7181" width="25.140625" style="18" customWidth="1"/>
    <col min="7182" max="7416" width="9.140625" style="18"/>
    <col min="7417" max="7417" width="25.28515625" style="18" customWidth="1"/>
    <col min="7418" max="7418" width="9" style="18" customWidth="1"/>
    <col min="7419" max="7419" width="15.28515625" style="18" customWidth="1"/>
    <col min="7420" max="7420" width="25.28515625" style="18" customWidth="1"/>
    <col min="7421" max="7421" width="9" style="18" customWidth="1"/>
    <col min="7422" max="7423" width="12.42578125" style="18" customWidth="1"/>
    <col min="7424" max="7424" width="7.85546875" style="18" customWidth="1"/>
    <col min="7425" max="7430" width="12.42578125" style="18" customWidth="1"/>
    <col min="7431" max="7431" width="5.28515625" style="18" customWidth="1"/>
    <col min="7432" max="7432" width="25.140625" style="18" customWidth="1"/>
    <col min="7433" max="7433" width="4.42578125" style="18" customWidth="1"/>
    <col min="7434" max="7437" width="25.140625" style="18" customWidth="1"/>
    <col min="7438" max="7672" width="9.140625" style="18"/>
    <col min="7673" max="7673" width="25.28515625" style="18" customWidth="1"/>
    <col min="7674" max="7674" width="9" style="18" customWidth="1"/>
    <col min="7675" max="7675" width="15.28515625" style="18" customWidth="1"/>
    <col min="7676" max="7676" width="25.28515625" style="18" customWidth="1"/>
    <col min="7677" max="7677" width="9" style="18" customWidth="1"/>
    <col min="7678" max="7679" width="12.42578125" style="18" customWidth="1"/>
    <col min="7680" max="7680" width="7.85546875" style="18" customWidth="1"/>
    <col min="7681" max="7686" width="12.42578125" style="18" customWidth="1"/>
    <col min="7687" max="7687" width="5.28515625" style="18" customWidth="1"/>
    <col min="7688" max="7688" width="25.140625" style="18" customWidth="1"/>
    <col min="7689" max="7689" width="4.42578125" style="18" customWidth="1"/>
    <col min="7690" max="7693" width="25.140625" style="18" customWidth="1"/>
    <col min="7694" max="7928" width="9.140625" style="18"/>
    <col min="7929" max="7929" width="25.28515625" style="18" customWidth="1"/>
    <col min="7930" max="7930" width="9" style="18" customWidth="1"/>
    <col min="7931" max="7931" width="15.28515625" style="18" customWidth="1"/>
    <col min="7932" max="7932" width="25.28515625" style="18" customWidth="1"/>
    <col min="7933" max="7933" width="9" style="18" customWidth="1"/>
    <col min="7934" max="7935" width="12.42578125" style="18" customWidth="1"/>
    <col min="7936" max="7936" width="7.85546875" style="18" customWidth="1"/>
    <col min="7937" max="7942" width="12.42578125" style="18" customWidth="1"/>
    <col min="7943" max="7943" width="5.28515625" style="18" customWidth="1"/>
    <col min="7944" max="7944" width="25.140625" style="18" customWidth="1"/>
    <col min="7945" max="7945" width="4.42578125" style="18" customWidth="1"/>
    <col min="7946" max="7949" width="25.140625" style="18" customWidth="1"/>
    <col min="7950" max="8184" width="9.140625" style="18"/>
    <col min="8185" max="8185" width="25.28515625" style="18" customWidth="1"/>
    <col min="8186" max="8186" width="9" style="18" customWidth="1"/>
    <col min="8187" max="8187" width="15.28515625" style="18" customWidth="1"/>
    <col min="8188" max="8188" width="25.28515625" style="18" customWidth="1"/>
    <col min="8189" max="8189" width="9" style="18" customWidth="1"/>
    <col min="8190" max="8191" width="12.42578125" style="18" customWidth="1"/>
    <col min="8192" max="8192" width="7.85546875" style="18" customWidth="1"/>
    <col min="8193" max="8198" width="12.42578125" style="18" customWidth="1"/>
    <col min="8199" max="8199" width="5.28515625" style="18" customWidth="1"/>
    <col min="8200" max="8200" width="25.140625" style="18" customWidth="1"/>
    <col min="8201" max="8201" width="4.42578125" style="18" customWidth="1"/>
    <col min="8202" max="8205" width="25.140625" style="18" customWidth="1"/>
    <col min="8206" max="8440" width="9.140625" style="18"/>
    <col min="8441" max="8441" width="25.28515625" style="18" customWidth="1"/>
    <col min="8442" max="8442" width="9" style="18" customWidth="1"/>
    <col min="8443" max="8443" width="15.28515625" style="18" customWidth="1"/>
    <col min="8444" max="8444" width="25.28515625" style="18" customWidth="1"/>
    <col min="8445" max="8445" width="9" style="18" customWidth="1"/>
    <col min="8446" max="8447" width="12.42578125" style="18" customWidth="1"/>
    <col min="8448" max="8448" width="7.85546875" style="18" customWidth="1"/>
    <col min="8449" max="8454" width="12.42578125" style="18" customWidth="1"/>
    <col min="8455" max="8455" width="5.28515625" style="18" customWidth="1"/>
    <col min="8456" max="8456" width="25.140625" style="18" customWidth="1"/>
    <col min="8457" max="8457" width="4.42578125" style="18" customWidth="1"/>
    <col min="8458" max="8461" width="25.140625" style="18" customWidth="1"/>
    <col min="8462" max="8696" width="9.140625" style="18"/>
    <col min="8697" max="8697" width="25.28515625" style="18" customWidth="1"/>
    <col min="8698" max="8698" width="9" style="18" customWidth="1"/>
    <col min="8699" max="8699" width="15.28515625" style="18" customWidth="1"/>
    <col min="8700" max="8700" width="25.28515625" style="18" customWidth="1"/>
    <col min="8701" max="8701" width="9" style="18" customWidth="1"/>
    <col min="8702" max="8703" width="12.42578125" style="18" customWidth="1"/>
    <col min="8704" max="8704" width="7.85546875" style="18" customWidth="1"/>
    <col min="8705" max="8710" width="12.42578125" style="18" customWidth="1"/>
    <col min="8711" max="8711" width="5.28515625" style="18" customWidth="1"/>
    <col min="8712" max="8712" width="25.140625" style="18" customWidth="1"/>
    <col min="8713" max="8713" width="4.42578125" style="18" customWidth="1"/>
    <col min="8714" max="8717" width="25.140625" style="18" customWidth="1"/>
    <col min="8718" max="8952" width="9.140625" style="18"/>
    <col min="8953" max="8953" width="25.28515625" style="18" customWidth="1"/>
    <col min="8954" max="8954" width="9" style="18" customWidth="1"/>
    <col min="8955" max="8955" width="15.28515625" style="18" customWidth="1"/>
    <col min="8956" max="8956" width="25.28515625" style="18" customWidth="1"/>
    <col min="8957" max="8957" width="9" style="18" customWidth="1"/>
    <col min="8958" max="8959" width="12.42578125" style="18" customWidth="1"/>
    <col min="8960" max="8960" width="7.85546875" style="18" customWidth="1"/>
    <col min="8961" max="8966" width="12.42578125" style="18" customWidth="1"/>
    <col min="8967" max="8967" width="5.28515625" style="18" customWidth="1"/>
    <col min="8968" max="8968" width="25.140625" style="18" customWidth="1"/>
    <col min="8969" max="8969" width="4.42578125" style="18" customWidth="1"/>
    <col min="8970" max="8973" width="25.140625" style="18" customWidth="1"/>
    <col min="8974" max="9208" width="9.140625" style="18"/>
    <col min="9209" max="9209" width="25.28515625" style="18" customWidth="1"/>
    <col min="9210" max="9210" width="9" style="18" customWidth="1"/>
    <col min="9211" max="9211" width="15.28515625" style="18" customWidth="1"/>
    <col min="9212" max="9212" width="25.28515625" style="18" customWidth="1"/>
    <col min="9213" max="9213" width="9" style="18" customWidth="1"/>
    <col min="9214" max="9215" width="12.42578125" style="18" customWidth="1"/>
    <col min="9216" max="9216" width="7.85546875" style="18" customWidth="1"/>
    <col min="9217" max="9222" width="12.42578125" style="18" customWidth="1"/>
    <col min="9223" max="9223" width="5.28515625" style="18" customWidth="1"/>
    <col min="9224" max="9224" width="25.140625" style="18" customWidth="1"/>
    <col min="9225" max="9225" width="4.42578125" style="18" customWidth="1"/>
    <col min="9226" max="9229" width="25.140625" style="18" customWidth="1"/>
    <col min="9230" max="9464" width="9.140625" style="18"/>
    <col min="9465" max="9465" width="25.28515625" style="18" customWidth="1"/>
    <col min="9466" max="9466" width="9" style="18" customWidth="1"/>
    <col min="9467" max="9467" width="15.28515625" style="18" customWidth="1"/>
    <col min="9468" max="9468" width="25.28515625" style="18" customWidth="1"/>
    <col min="9469" max="9469" width="9" style="18" customWidth="1"/>
    <col min="9470" max="9471" width="12.42578125" style="18" customWidth="1"/>
    <col min="9472" max="9472" width="7.85546875" style="18" customWidth="1"/>
    <col min="9473" max="9478" width="12.42578125" style="18" customWidth="1"/>
    <col min="9479" max="9479" width="5.28515625" style="18" customWidth="1"/>
    <col min="9480" max="9480" width="25.140625" style="18" customWidth="1"/>
    <col min="9481" max="9481" width="4.42578125" style="18" customWidth="1"/>
    <col min="9482" max="9485" width="25.140625" style="18" customWidth="1"/>
    <col min="9486" max="9720" width="9.140625" style="18"/>
    <col min="9721" max="9721" width="25.28515625" style="18" customWidth="1"/>
    <col min="9722" max="9722" width="9" style="18" customWidth="1"/>
    <col min="9723" max="9723" width="15.28515625" style="18" customWidth="1"/>
    <col min="9724" max="9724" width="25.28515625" style="18" customWidth="1"/>
    <col min="9725" max="9725" width="9" style="18" customWidth="1"/>
    <col min="9726" max="9727" width="12.42578125" style="18" customWidth="1"/>
    <col min="9728" max="9728" width="7.85546875" style="18" customWidth="1"/>
    <col min="9729" max="9734" width="12.42578125" style="18" customWidth="1"/>
    <col min="9735" max="9735" width="5.28515625" style="18" customWidth="1"/>
    <col min="9736" max="9736" width="25.140625" style="18" customWidth="1"/>
    <col min="9737" max="9737" width="4.42578125" style="18" customWidth="1"/>
    <col min="9738" max="9741" width="25.140625" style="18" customWidth="1"/>
    <col min="9742" max="9976" width="9.140625" style="18"/>
    <col min="9977" max="9977" width="25.28515625" style="18" customWidth="1"/>
    <col min="9978" max="9978" width="9" style="18" customWidth="1"/>
    <col min="9979" max="9979" width="15.28515625" style="18" customWidth="1"/>
    <col min="9980" max="9980" width="25.28515625" style="18" customWidth="1"/>
    <col min="9981" max="9981" width="9" style="18" customWidth="1"/>
    <col min="9982" max="9983" width="12.42578125" style="18" customWidth="1"/>
    <col min="9984" max="9984" width="7.85546875" style="18" customWidth="1"/>
    <col min="9985" max="9990" width="12.42578125" style="18" customWidth="1"/>
    <col min="9991" max="9991" width="5.28515625" style="18" customWidth="1"/>
    <col min="9992" max="9992" width="25.140625" style="18" customWidth="1"/>
    <col min="9993" max="9993" width="4.42578125" style="18" customWidth="1"/>
    <col min="9994" max="9997" width="25.140625" style="18" customWidth="1"/>
    <col min="9998" max="10232" width="9.140625" style="18"/>
    <col min="10233" max="10233" width="25.28515625" style="18" customWidth="1"/>
    <col min="10234" max="10234" width="9" style="18" customWidth="1"/>
    <col min="10235" max="10235" width="15.28515625" style="18" customWidth="1"/>
    <col min="10236" max="10236" width="25.28515625" style="18" customWidth="1"/>
    <col min="10237" max="10237" width="9" style="18" customWidth="1"/>
    <col min="10238" max="10239" width="12.42578125" style="18" customWidth="1"/>
    <col min="10240" max="10240" width="7.85546875" style="18" customWidth="1"/>
    <col min="10241" max="10246" width="12.42578125" style="18" customWidth="1"/>
    <col min="10247" max="10247" width="5.28515625" style="18" customWidth="1"/>
    <col min="10248" max="10248" width="25.140625" style="18" customWidth="1"/>
    <col min="10249" max="10249" width="4.42578125" style="18" customWidth="1"/>
    <col min="10250" max="10253" width="25.140625" style="18" customWidth="1"/>
    <col min="10254" max="10488" width="9.140625" style="18"/>
    <col min="10489" max="10489" width="25.28515625" style="18" customWidth="1"/>
    <col min="10490" max="10490" width="9" style="18" customWidth="1"/>
    <col min="10491" max="10491" width="15.28515625" style="18" customWidth="1"/>
    <col min="10492" max="10492" width="25.28515625" style="18" customWidth="1"/>
    <col min="10493" max="10493" width="9" style="18" customWidth="1"/>
    <col min="10494" max="10495" width="12.42578125" style="18" customWidth="1"/>
    <col min="10496" max="10496" width="7.85546875" style="18" customWidth="1"/>
    <col min="10497" max="10502" width="12.42578125" style="18" customWidth="1"/>
    <col min="10503" max="10503" width="5.28515625" style="18" customWidth="1"/>
    <col min="10504" max="10504" width="25.140625" style="18" customWidth="1"/>
    <col min="10505" max="10505" width="4.42578125" style="18" customWidth="1"/>
    <col min="10506" max="10509" width="25.140625" style="18" customWidth="1"/>
    <col min="10510" max="10744" width="9.140625" style="18"/>
    <col min="10745" max="10745" width="25.28515625" style="18" customWidth="1"/>
    <col min="10746" max="10746" width="9" style="18" customWidth="1"/>
    <col min="10747" max="10747" width="15.28515625" style="18" customWidth="1"/>
    <col min="10748" max="10748" width="25.28515625" style="18" customWidth="1"/>
    <col min="10749" max="10749" width="9" style="18" customWidth="1"/>
    <col min="10750" max="10751" width="12.42578125" style="18" customWidth="1"/>
    <col min="10752" max="10752" width="7.85546875" style="18" customWidth="1"/>
    <col min="10753" max="10758" width="12.42578125" style="18" customWidth="1"/>
    <col min="10759" max="10759" width="5.28515625" style="18" customWidth="1"/>
    <col min="10760" max="10760" width="25.140625" style="18" customWidth="1"/>
    <col min="10761" max="10761" width="4.42578125" style="18" customWidth="1"/>
    <col min="10762" max="10765" width="25.140625" style="18" customWidth="1"/>
    <col min="10766" max="11000" width="9.140625" style="18"/>
    <col min="11001" max="11001" width="25.28515625" style="18" customWidth="1"/>
    <col min="11002" max="11002" width="9" style="18" customWidth="1"/>
    <col min="11003" max="11003" width="15.28515625" style="18" customWidth="1"/>
    <col min="11004" max="11004" width="25.28515625" style="18" customWidth="1"/>
    <col min="11005" max="11005" width="9" style="18" customWidth="1"/>
    <col min="11006" max="11007" width="12.42578125" style="18" customWidth="1"/>
    <col min="11008" max="11008" width="7.85546875" style="18" customWidth="1"/>
    <col min="11009" max="11014" width="12.42578125" style="18" customWidth="1"/>
    <col min="11015" max="11015" width="5.28515625" style="18" customWidth="1"/>
    <col min="11016" max="11016" width="25.140625" style="18" customWidth="1"/>
    <col min="11017" max="11017" width="4.42578125" style="18" customWidth="1"/>
    <col min="11018" max="11021" width="25.140625" style="18" customWidth="1"/>
    <col min="11022" max="11256" width="9.140625" style="18"/>
    <col min="11257" max="11257" width="25.28515625" style="18" customWidth="1"/>
    <col min="11258" max="11258" width="9" style="18" customWidth="1"/>
    <col min="11259" max="11259" width="15.28515625" style="18" customWidth="1"/>
    <col min="11260" max="11260" width="25.28515625" style="18" customWidth="1"/>
    <col min="11261" max="11261" width="9" style="18" customWidth="1"/>
    <col min="11262" max="11263" width="12.42578125" style="18" customWidth="1"/>
    <col min="11264" max="11264" width="7.85546875" style="18" customWidth="1"/>
    <col min="11265" max="11270" width="12.42578125" style="18" customWidth="1"/>
    <col min="11271" max="11271" width="5.28515625" style="18" customWidth="1"/>
    <col min="11272" max="11272" width="25.140625" style="18" customWidth="1"/>
    <col min="11273" max="11273" width="4.42578125" style="18" customWidth="1"/>
    <col min="11274" max="11277" width="25.140625" style="18" customWidth="1"/>
    <col min="11278" max="11512" width="9.140625" style="18"/>
    <col min="11513" max="11513" width="25.28515625" style="18" customWidth="1"/>
    <col min="11514" max="11514" width="9" style="18" customWidth="1"/>
    <col min="11515" max="11515" width="15.28515625" style="18" customWidth="1"/>
    <col min="11516" max="11516" width="25.28515625" style="18" customWidth="1"/>
    <col min="11517" max="11517" width="9" style="18" customWidth="1"/>
    <col min="11518" max="11519" width="12.42578125" style="18" customWidth="1"/>
    <col min="11520" max="11520" width="7.85546875" style="18" customWidth="1"/>
    <col min="11521" max="11526" width="12.42578125" style="18" customWidth="1"/>
    <col min="11527" max="11527" width="5.28515625" style="18" customWidth="1"/>
    <col min="11528" max="11528" width="25.140625" style="18" customWidth="1"/>
    <col min="11529" max="11529" width="4.42578125" style="18" customWidth="1"/>
    <col min="11530" max="11533" width="25.140625" style="18" customWidth="1"/>
    <col min="11534" max="11768" width="9.140625" style="18"/>
    <col min="11769" max="11769" width="25.28515625" style="18" customWidth="1"/>
    <col min="11770" max="11770" width="9" style="18" customWidth="1"/>
    <col min="11771" max="11771" width="15.28515625" style="18" customWidth="1"/>
    <col min="11772" max="11772" width="25.28515625" style="18" customWidth="1"/>
    <col min="11773" max="11773" width="9" style="18" customWidth="1"/>
    <col min="11774" max="11775" width="12.42578125" style="18" customWidth="1"/>
    <col min="11776" max="11776" width="7.85546875" style="18" customWidth="1"/>
    <col min="11777" max="11782" width="12.42578125" style="18" customWidth="1"/>
    <col min="11783" max="11783" width="5.28515625" style="18" customWidth="1"/>
    <col min="11784" max="11784" width="25.140625" style="18" customWidth="1"/>
    <col min="11785" max="11785" width="4.42578125" style="18" customWidth="1"/>
    <col min="11786" max="11789" width="25.140625" style="18" customWidth="1"/>
    <col min="11790" max="12024" width="9.140625" style="18"/>
    <col min="12025" max="12025" width="25.28515625" style="18" customWidth="1"/>
    <col min="12026" max="12026" width="9" style="18" customWidth="1"/>
    <col min="12027" max="12027" width="15.28515625" style="18" customWidth="1"/>
    <col min="12028" max="12028" width="25.28515625" style="18" customWidth="1"/>
    <col min="12029" max="12029" width="9" style="18" customWidth="1"/>
    <col min="12030" max="12031" width="12.42578125" style="18" customWidth="1"/>
    <col min="12032" max="12032" width="7.85546875" style="18" customWidth="1"/>
    <col min="12033" max="12038" width="12.42578125" style="18" customWidth="1"/>
    <col min="12039" max="12039" width="5.28515625" style="18" customWidth="1"/>
    <col min="12040" max="12040" width="25.140625" style="18" customWidth="1"/>
    <col min="12041" max="12041" width="4.42578125" style="18" customWidth="1"/>
    <col min="12042" max="12045" width="25.140625" style="18" customWidth="1"/>
    <col min="12046" max="12280" width="9.140625" style="18"/>
    <col min="12281" max="12281" width="25.28515625" style="18" customWidth="1"/>
    <col min="12282" max="12282" width="9" style="18" customWidth="1"/>
    <col min="12283" max="12283" width="15.28515625" style="18" customWidth="1"/>
    <col min="12284" max="12284" width="25.28515625" style="18" customWidth="1"/>
    <col min="12285" max="12285" width="9" style="18" customWidth="1"/>
    <col min="12286" max="12287" width="12.42578125" style="18" customWidth="1"/>
    <col min="12288" max="12288" width="7.85546875" style="18" customWidth="1"/>
    <col min="12289" max="12294" width="12.42578125" style="18" customWidth="1"/>
    <col min="12295" max="12295" width="5.28515625" style="18" customWidth="1"/>
    <col min="12296" max="12296" width="25.140625" style="18" customWidth="1"/>
    <col min="12297" max="12297" width="4.42578125" style="18" customWidth="1"/>
    <col min="12298" max="12301" width="25.140625" style="18" customWidth="1"/>
    <col min="12302" max="12536" width="9.140625" style="18"/>
    <col min="12537" max="12537" width="25.28515625" style="18" customWidth="1"/>
    <col min="12538" max="12538" width="9" style="18" customWidth="1"/>
    <col min="12539" max="12539" width="15.28515625" style="18" customWidth="1"/>
    <col min="12540" max="12540" width="25.28515625" style="18" customWidth="1"/>
    <col min="12541" max="12541" width="9" style="18" customWidth="1"/>
    <col min="12542" max="12543" width="12.42578125" style="18" customWidth="1"/>
    <col min="12544" max="12544" width="7.85546875" style="18" customWidth="1"/>
    <col min="12545" max="12550" width="12.42578125" style="18" customWidth="1"/>
    <col min="12551" max="12551" width="5.28515625" style="18" customWidth="1"/>
    <col min="12552" max="12552" width="25.140625" style="18" customWidth="1"/>
    <col min="12553" max="12553" width="4.42578125" style="18" customWidth="1"/>
    <col min="12554" max="12557" width="25.140625" style="18" customWidth="1"/>
    <col min="12558" max="12792" width="9.140625" style="18"/>
    <col min="12793" max="12793" width="25.28515625" style="18" customWidth="1"/>
    <col min="12794" max="12794" width="9" style="18" customWidth="1"/>
    <col min="12795" max="12795" width="15.28515625" style="18" customWidth="1"/>
    <col min="12796" max="12796" width="25.28515625" style="18" customWidth="1"/>
    <col min="12797" max="12797" width="9" style="18" customWidth="1"/>
    <col min="12798" max="12799" width="12.42578125" style="18" customWidth="1"/>
    <col min="12800" max="12800" width="7.85546875" style="18" customWidth="1"/>
    <col min="12801" max="12806" width="12.42578125" style="18" customWidth="1"/>
    <col min="12807" max="12807" width="5.28515625" style="18" customWidth="1"/>
    <col min="12808" max="12808" width="25.140625" style="18" customWidth="1"/>
    <col min="12809" max="12809" width="4.42578125" style="18" customWidth="1"/>
    <col min="12810" max="12813" width="25.140625" style="18" customWidth="1"/>
    <col min="12814" max="13048" width="9.140625" style="18"/>
    <col min="13049" max="13049" width="25.28515625" style="18" customWidth="1"/>
    <col min="13050" max="13050" width="9" style="18" customWidth="1"/>
    <col min="13051" max="13051" width="15.28515625" style="18" customWidth="1"/>
    <col min="13052" max="13052" width="25.28515625" style="18" customWidth="1"/>
    <col min="13053" max="13053" width="9" style="18" customWidth="1"/>
    <col min="13054" max="13055" width="12.42578125" style="18" customWidth="1"/>
    <col min="13056" max="13056" width="7.85546875" style="18" customWidth="1"/>
    <col min="13057" max="13062" width="12.42578125" style="18" customWidth="1"/>
    <col min="13063" max="13063" width="5.28515625" style="18" customWidth="1"/>
    <col min="13064" max="13064" width="25.140625" style="18" customWidth="1"/>
    <col min="13065" max="13065" width="4.42578125" style="18" customWidth="1"/>
    <col min="13066" max="13069" width="25.140625" style="18" customWidth="1"/>
    <col min="13070" max="13304" width="9.140625" style="18"/>
    <col min="13305" max="13305" width="25.28515625" style="18" customWidth="1"/>
    <col min="13306" max="13306" width="9" style="18" customWidth="1"/>
    <col min="13307" max="13307" width="15.28515625" style="18" customWidth="1"/>
    <col min="13308" max="13308" width="25.28515625" style="18" customWidth="1"/>
    <col min="13309" max="13309" width="9" style="18" customWidth="1"/>
    <col min="13310" max="13311" width="12.42578125" style="18" customWidth="1"/>
    <col min="13312" max="13312" width="7.85546875" style="18" customWidth="1"/>
    <col min="13313" max="13318" width="12.42578125" style="18" customWidth="1"/>
    <col min="13319" max="13319" width="5.28515625" style="18" customWidth="1"/>
    <col min="13320" max="13320" width="25.140625" style="18" customWidth="1"/>
    <col min="13321" max="13321" width="4.42578125" style="18" customWidth="1"/>
    <col min="13322" max="13325" width="25.140625" style="18" customWidth="1"/>
    <col min="13326" max="13560" width="9.140625" style="18"/>
    <col min="13561" max="13561" width="25.28515625" style="18" customWidth="1"/>
    <col min="13562" max="13562" width="9" style="18" customWidth="1"/>
    <col min="13563" max="13563" width="15.28515625" style="18" customWidth="1"/>
    <col min="13564" max="13564" width="25.28515625" style="18" customWidth="1"/>
    <col min="13565" max="13565" width="9" style="18" customWidth="1"/>
    <col min="13566" max="13567" width="12.42578125" style="18" customWidth="1"/>
    <col min="13568" max="13568" width="7.85546875" style="18" customWidth="1"/>
    <col min="13569" max="13574" width="12.42578125" style="18" customWidth="1"/>
    <col min="13575" max="13575" width="5.28515625" style="18" customWidth="1"/>
    <col min="13576" max="13576" width="25.140625" style="18" customWidth="1"/>
    <col min="13577" max="13577" width="4.42578125" style="18" customWidth="1"/>
    <col min="13578" max="13581" width="25.140625" style="18" customWidth="1"/>
    <col min="13582" max="13816" width="9.140625" style="18"/>
    <col min="13817" max="13817" width="25.28515625" style="18" customWidth="1"/>
    <col min="13818" max="13818" width="9" style="18" customWidth="1"/>
    <col min="13819" max="13819" width="15.28515625" style="18" customWidth="1"/>
    <col min="13820" max="13820" width="25.28515625" style="18" customWidth="1"/>
    <col min="13821" max="13821" width="9" style="18" customWidth="1"/>
    <col min="13822" max="13823" width="12.42578125" style="18" customWidth="1"/>
    <col min="13824" max="13824" width="7.85546875" style="18" customWidth="1"/>
    <col min="13825" max="13830" width="12.42578125" style="18" customWidth="1"/>
    <col min="13831" max="13831" width="5.28515625" style="18" customWidth="1"/>
    <col min="13832" max="13832" width="25.140625" style="18" customWidth="1"/>
    <col min="13833" max="13833" width="4.42578125" style="18" customWidth="1"/>
    <col min="13834" max="13837" width="25.140625" style="18" customWidth="1"/>
    <col min="13838" max="14072" width="9.140625" style="18"/>
    <col min="14073" max="14073" width="25.28515625" style="18" customWidth="1"/>
    <col min="14074" max="14074" width="9" style="18" customWidth="1"/>
    <col min="14075" max="14075" width="15.28515625" style="18" customWidth="1"/>
    <col min="14076" max="14076" width="25.28515625" style="18" customWidth="1"/>
    <col min="14077" max="14077" width="9" style="18" customWidth="1"/>
    <col min="14078" max="14079" width="12.42578125" style="18" customWidth="1"/>
    <col min="14080" max="14080" width="7.85546875" style="18" customWidth="1"/>
    <col min="14081" max="14086" width="12.42578125" style="18" customWidth="1"/>
    <col min="14087" max="14087" width="5.28515625" style="18" customWidth="1"/>
    <col min="14088" max="14088" width="25.140625" style="18" customWidth="1"/>
    <col min="14089" max="14089" width="4.42578125" style="18" customWidth="1"/>
    <col min="14090" max="14093" width="25.140625" style="18" customWidth="1"/>
    <col min="14094" max="14328" width="9.140625" style="18"/>
    <col min="14329" max="14329" width="25.28515625" style="18" customWidth="1"/>
    <col min="14330" max="14330" width="9" style="18" customWidth="1"/>
    <col min="14331" max="14331" width="15.28515625" style="18" customWidth="1"/>
    <col min="14332" max="14332" width="25.28515625" style="18" customWidth="1"/>
    <col min="14333" max="14333" width="9" style="18" customWidth="1"/>
    <col min="14334" max="14335" width="12.42578125" style="18" customWidth="1"/>
    <col min="14336" max="14336" width="7.85546875" style="18" customWidth="1"/>
    <col min="14337" max="14342" width="12.42578125" style="18" customWidth="1"/>
    <col min="14343" max="14343" width="5.28515625" style="18" customWidth="1"/>
    <col min="14344" max="14344" width="25.140625" style="18" customWidth="1"/>
    <col min="14345" max="14345" width="4.42578125" style="18" customWidth="1"/>
    <col min="14346" max="14349" width="25.140625" style="18" customWidth="1"/>
    <col min="14350" max="14584" width="9.140625" style="18"/>
    <col min="14585" max="14585" width="25.28515625" style="18" customWidth="1"/>
    <col min="14586" max="14586" width="9" style="18" customWidth="1"/>
    <col min="14587" max="14587" width="15.28515625" style="18" customWidth="1"/>
    <col min="14588" max="14588" width="25.28515625" style="18" customWidth="1"/>
    <col min="14589" max="14589" width="9" style="18" customWidth="1"/>
    <col min="14590" max="14591" width="12.42578125" style="18" customWidth="1"/>
    <col min="14592" max="14592" width="7.85546875" style="18" customWidth="1"/>
    <col min="14593" max="14598" width="12.42578125" style="18" customWidth="1"/>
    <col min="14599" max="14599" width="5.28515625" style="18" customWidth="1"/>
    <col min="14600" max="14600" width="25.140625" style="18" customWidth="1"/>
    <col min="14601" max="14601" width="4.42578125" style="18" customWidth="1"/>
    <col min="14602" max="14605" width="25.140625" style="18" customWidth="1"/>
    <col min="14606" max="14840" width="9.140625" style="18"/>
    <col min="14841" max="14841" width="25.28515625" style="18" customWidth="1"/>
    <col min="14842" max="14842" width="9" style="18" customWidth="1"/>
    <col min="14843" max="14843" width="15.28515625" style="18" customWidth="1"/>
    <col min="14844" max="14844" width="25.28515625" style="18" customWidth="1"/>
    <col min="14845" max="14845" width="9" style="18" customWidth="1"/>
    <col min="14846" max="14847" width="12.42578125" style="18" customWidth="1"/>
    <col min="14848" max="14848" width="7.85546875" style="18" customWidth="1"/>
    <col min="14849" max="14854" width="12.42578125" style="18" customWidth="1"/>
    <col min="14855" max="14855" width="5.28515625" style="18" customWidth="1"/>
    <col min="14856" max="14856" width="25.140625" style="18" customWidth="1"/>
    <col min="14857" max="14857" width="4.42578125" style="18" customWidth="1"/>
    <col min="14858" max="14861" width="25.140625" style="18" customWidth="1"/>
    <col min="14862" max="15096" width="9.140625" style="18"/>
    <col min="15097" max="15097" width="25.28515625" style="18" customWidth="1"/>
    <col min="15098" max="15098" width="9" style="18" customWidth="1"/>
    <col min="15099" max="15099" width="15.28515625" style="18" customWidth="1"/>
    <col min="15100" max="15100" width="25.28515625" style="18" customWidth="1"/>
    <col min="15101" max="15101" width="9" style="18" customWidth="1"/>
    <col min="15102" max="15103" width="12.42578125" style="18" customWidth="1"/>
    <col min="15104" max="15104" width="7.85546875" style="18" customWidth="1"/>
    <col min="15105" max="15110" width="12.42578125" style="18" customWidth="1"/>
    <col min="15111" max="15111" width="5.28515625" style="18" customWidth="1"/>
    <col min="15112" max="15112" width="25.140625" style="18" customWidth="1"/>
    <col min="15113" max="15113" width="4.42578125" style="18" customWidth="1"/>
    <col min="15114" max="15117" width="25.140625" style="18" customWidth="1"/>
    <col min="15118" max="15352" width="9.140625" style="18"/>
    <col min="15353" max="15353" width="25.28515625" style="18" customWidth="1"/>
    <col min="15354" max="15354" width="9" style="18" customWidth="1"/>
    <col min="15355" max="15355" width="15.28515625" style="18" customWidth="1"/>
    <col min="15356" max="15356" width="25.28515625" style="18" customWidth="1"/>
    <col min="15357" max="15357" width="9" style="18" customWidth="1"/>
    <col min="15358" max="15359" width="12.42578125" style="18" customWidth="1"/>
    <col min="15360" max="15360" width="7.85546875" style="18" customWidth="1"/>
    <col min="15361" max="15366" width="12.42578125" style="18" customWidth="1"/>
    <col min="15367" max="15367" width="5.28515625" style="18" customWidth="1"/>
    <col min="15368" max="15368" width="25.140625" style="18" customWidth="1"/>
    <col min="15369" max="15369" width="4.42578125" style="18" customWidth="1"/>
    <col min="15370" max="15373" width="25.140625" style="18" customWidth="1"/>
    <col min="15374" max="15608" width="9.140625" style="18"/>
    <col min="15609" max="15609" width="25.28515625" style="18" customWidth="1"/>
    <col min="15610" max="15610" width="9" style="18" customWidth="1"/>
    <col min="15611" max="15611" width="15.28515625" style="18" customWidth="1"/>
    <col min="15612" max="15612" width="25.28515625" style="18" customWidth="1"/>
    <col min="15613" max="15613" width="9" style="18" customWidth="1"/>
    <col min="15614" max="15615" width="12.42578125" style="18" customWidth="1"/>
    <col min="15616" max="15616" width="7.85546875" style="18" customWidth="1"/>
    <col min="15617" max="15622" width="12.42578125" style="18" customWidth="1"/>
    <col min="15623" max="15623" width="5.28515625" style="18" customWidth="1"/>
    <col min="15624" max="15624" width="25.140625" style="18" customWidth="1"/>
    <col min="15625" max="15625" width="4.42578125" style="18" customWidth="1"/>
    <col min="15626" max="15629" width="25.140625" style="18" customWidth="1"/>
    <col min="15630" max="15864" width="9.140625" style="18"/>
    <col min="15865" max="15865" width="25.28515625" style="18" customWidth="1"/>
    <col min="15866" max="15866" width="9" style="18" customWidth="1"/>
    <col min="15867" max="15867" width="15.28515625" style="18" customWidth="1"/>
    <col min="15868" max="15868" width="25.28515625" style="18" customWidth="1"/>
    <col min="15869" max="15869" width="9" style="18" customWidth="1"/>
    <col min="15870" max="15871" width="12.42578125" style="18" customWidth="1"/>
    <col min="15872" max="15872" width="7.85546875" style="18" customWidth="1"/>
    <col min="15873" max="15878" width="12.42578125" style="18" customWidth="1"/>
    <col min="15879" max="15879" width="5.28515625" style="18" customWidth="1"/>
    <col min="15880" max="15880" width="25.140625" style="18" customWidth="1"/>
    <col min="15881" max="15881" width="4.42578125" style="18" customWidth="1"/>
    <col min="15882" max="15885" width="25.140625" style="18" customWidth="1"/>
    <col min="15886" max="16120" width="9.140625" style="18"/>
    <col min="16121" max="16121" width="25.28515625" style="18" customWidth="1"/>
    <col min="16122" max="16122" width="9" style="18" customWidth="1"/>
    <col min="16123" max="16123" width="15.28515625" style="18" customWidth="1"/>
    <col min="16124" max="16124" width="25.28515625" style="18" customWidth="1"/>
    <col min="16125" max="16125" width="9" style="18" customWidth="1"/>
    <col min="16126" max="16127" width="12.42578125" style="18" customWidth="1"/>
    <col min="16128" max="16128" width="7.85546875" style="18" customWidth="1"/>
    <col min="16129" max="16134" width="12.42578125" style="18" customWidth="1"/>
    <col min="16135" max="16135" width="5.28515625" style="18" customWidth="1"/>
    <col min="16136" max="16136" width="25.140625" style="18" customWidth="1"/>
    <col min="16137" max="16137" width="4.42578125" style="18" customWidth="1"/>
    <col min="16138" max="16141" width="25.140625" style="18" customWidth="1"/>
    <col min="16142" max="16384" width="9.140625" style="18"/>
  </cols>
  <sheetData>
    <row r="1" spans="1:15" ht="23.25" x14ac:dyDescent="0.25">
      <c r="A1" s="385" t="s">
        <v>55</v>
      </c>
      <c r="B1" s="385"/>
      <c r="C1" s="385"/>
      <c r="D1" s="385"/>
      <c r="E1" s="385"/>
      <c r="F1" s="385"/>
      <c r="G1" s="385"/>
      <c r="H1" s="385"/>
      <c r="I1" s="17"/>
    </row>
    <row r="2" spans="1:15" x14ac:dyDescent="0.25">
      <c r="A2" s="386" t="s">
        <v>122</v>
      </c>
      <c r="B2" s="387"/>
      <c r="C2" s="387"/>
      <c r="D2" s="387"/>
      <c r="E2" s="387"/>
      <c r="F2" s="387"/>
      <c r="G2" s="387"/>
      <c r="H2" s="388"/>
      <c r="I2" s="19"/>
    </row>
    <row r="3" spans="1:15" x14ac:dyDescent="0.25">
      <c r="A3" s="389" t="s">
        <v>56</v>
      </c>
      <c r="B3" s="390"/>
      <c r="C3" s="390"/>
      <c r="D3" s="390"/>
      <c r="E3" s="390"/>
      <c r="F3" s="390"/>
      <c r="G3" s="390"/>
      <c r="H3" s="391"/>
      <c r="I3" s="39"/>
    </row>
    <row r="4" spans="1:15" x14ac:dyDescent="0.25">
      <c r="A4" s="392" t="s">
        <v>120</v>
      </c>
      <c r="B4" s="393"/>
      <c r="C4" s="393"/>
      <c r="D4" s="393"/>
      <c r="E4" s="393"/>
      <c r="F4" s="393"/>
      <c r="G4" s="393"/>
      <c r="H4" s="394"/>
      <c r="O4" s="18" t="s">
        <v>278</v>
      </c>
    </row>
    <row r="5" spans="1:15" ht="15.75" customHeight="1" thickBot="1" x14ac:dyDescent="0.3">
      <c r="K5" s="22">
        <v>0</v>
      </c>
      <c r="O5" s="11" t="s">
        <v>2</v>
      </c>
    </row>
    <row r="6" spans="1:15" ht="21.75" customHeight="1" thickTop="1" thickBot="1" x14ac:dyDescent="0.4">
      <c r="A6" s="395" t="s">
        <v>39</v>
      </c>
      <c r="B6" s="396"/>
      <c r="D6" s="34" t="s">
        <v>104</v>
      </c>
      <c r="E6" s="35" t="str">
        <f>IFERROR(VLOOKUP(A6,'Piloti e scuderie'!B2:F24,2,FALSE),"")</f>
        <v/>
      </c>
      <c r="G6" s="397" t="str">
        <f>VLOOKUP(A6,'Piloti e scuderie'!B1:F25,3,FALSE)</f>
        <v>Scuderia</v>
      </c>
      <c r="H6" s="397"/>
      <c r="K6" s="22">
        <v>1</v>
      </c>
      <c r="L6" s="30" t="s">
        <v>84</v>
      </c>
      <c r="M6" s="20" t="s">
        <v>57</v>
      </c>
      <c r="N6" s="42">
        <f>FLOOR(SUM(E10:E11),1)</f>
        <v>0</v>
      </c>
      <c r="O6" s="14" t="s">
        <v>118</v>
      </c>
    </row>
    <row r="7" spans="1:15" ht="16.5" customHeight="1" thickTop="1" x14ac:dyDescent="0.25">
      <c r="A7" s="21" t="str">
        <f>IFERROR(VLOOKUP(A6,'Piloti e scuderie'!B2:F24,9,FALSE),"")</f>
        <v/>
      </c>
      <c r="G7" s="399" t="str">
        <f>IFERROR(VLOOKUP(G6,'Caratteristiche Scuderie'!B2:D16,2,FALSE),"")</f>
        <v/>
      </c>
      <c r="H7" s="399"/>
      <c r="K7" s="22">
        <v>2</v>
      </c>
      <c r="L7" s="30" t="s">
        <v>85</v>
      </c>
      <c r="M7" s="20" t="s">
        <v>58</v>
      </c>
      <c r="O7" s="11" t="s">
        <v>172</v>
      </c>
    </row>
    <row r="8" spans="1:15" ht="16.5" customHeight="1" x14ac:dyDescent="0.25">
      <c r="A8" s="38" t="s">
        <v>64</v>
      </c>
      <c r="B8" s="23">
        <f>IF(OR(G7='Caratteristiche Scuderie'!C10,G10='Caratteristiche Scuderie'!C10),26,25)</f>
        <v>25</v>
      </c>
      <c r="D8" s="38" t="s">
        <v>65</v>
      </c>
      <c r="E8" s="23">
        <f>SUM(B13:B14)+SUM(E13:E14)+SUM(H13:H14)+SUM(B16:B17)+B20</f>
        <v>6</v>
      </c>
      <c r="G8" s="400" t="str">
        <f>IF(G6="NikitaVaz","Seleziona scuderia spiata:","Non selezionare nessuna scuderia")</f>
        <v>Non selezionare nessuna scuderia</v>
      </c>
      <c r="H8" s="400"/>
      <c r="K8" s="22">
        <v>3</v>
      </c>
      <c r="L8" s="30" t="s">
        <v>86</v>
      </c>
      <c r="O8" s="14" t="s">
        <v>3</v>
      </c>
    </row>
    <row r="9" spans="1:15" ht="16.5" customHeight="1" x14ac:dyDescent="0.25">
      <c r="A9" s="38" t="s">
        <v>66</v>
      </c>
      <c r="B9" s="23">
        <f>B8-E8</f>
        <v>19</v>
      </c>
      <c r="E9" s="24"/>
      <c r="G9" s="403" t="s">
        <v>278</v>
      </c>
      <c r="H9" s="403"/>
      <c r="K9" s="22">
        <v>4</v>
      </c>
      <c r="L9" s="31" t="e">
        <f>IF(VLOOKUP(A6,'Piloti e scuderie'!B2:F24,5,FALSE)='Abilità Secondaria'!B11,TRUE,FALSE)</f>
        <v>#N/A</v>
      </c>
      <c r="O9" s="11" t="s">
        <v>124</v>
      </c>
    </row>
    <row r="10" spans="1:15" ht="16.5" customHeight="1" x14ac:dyDescent="0.25">
      <c r="A10" s="401" t="str">
        <f>IF(B9&gt;0,"continua ad allocare i Punti Struttura!",IF(B9=0,"Hai allocato tutti i Punti Struttura! Bravo!","ATTENZIONE: hai allocato troppi P.Struttura"))</f>
        <v>continua ad allocare i Punti Struttura!</v>
      </c>
      <c r="B10" s="401"/>
      <c r="C10" s="401"/>
      <c r="E10" s="26"/>
      <c r="G10" s="402" t="str">
        <f>IFERROR(VLOOKUP(G9,'Caratteristiche Scuderie'!B1:D13,2,FALSE),"")</f>
        <v/>
      </c>
      <c r="H10" s="402"/>
      <c r="K10" s="22">
        <v>5</v>
      </c>
      <c r="L10" s="31" t="e">
        <f>IF(VLOOKUP(A6,'Piloti e scuderie'!B2:F24,6,FALSE)='Abilità Secondaria'!B11,TRUE,FALSE)</f>
        <v>#N/A</v>
      </c>
      <c r="O10" s="14" t="s">
        <v>4</v>
      </c>
    </row>
    <row r="11" spans="1:15" ht="16.5" customHeight="1" x14ac:dyDescent="0.25">
      <c r="A11" s="165" t="str">
        <f>IFERROR(IF(L11,"L'ultimo punto deve essere allocato dopo il tiro condizioni meteo",""),"")</f>
        <v/>
      </c>
      <c r="B11" s="165"/>
      <c r="E11" s="28"/>
      <c r="F11" s="25"/>
      <c r="G11" s="166"/>
      <c r="H11" s="166"/>
      <c r="K11" s="22">
        <v>6</v>
      </c>
      <c r="L11" s="31" t="e">
        <f>OR(L9:L10)</f>
        <v>#N/A</v>
      </c>
      <c r="O11" s="11" t="s">
        <v>5</v>
      </c>
    </row>
    <row r="12" spans="1:15" ht="16.5" customHeight="1" thickBot="1" x14ac:dyDescent="0.3">
      <c r="A12" s="27" t="s">
        <v>67</v>
      </c>
      <c r="B12" s="28"/>
      <c r="K12" s="22">
        <v>7</v>
      </c>
      <c r="L12" s="31"/>
      <c r="O12" s="14" t="s">
        <v>6</v>
      </c>
    </row>
    <row r="13" spans="1:15" ht="16.5" customHeight="1" thickBot="1" x14ac:dyDescent="0.3">
      <c r="A13" s="18" t="s">
        <v>69</v>
      </c>
      <c r="B13" s="40">
        <v>1</v>
      </c>
      <c r="D13" s="18" t="s">
        <v>73</v>
      </c>
      <c r="E13" s="40">
        <v>1</v>
      </c>
      <c r="G13" s="18" t="s">
        <v>76</v>
      </c>
      <c r="H13" s="40">
        <v>1</v>
      </c>
      <c r="K13" s="22">
        <v>8</v>
      </c>
      <c r="O13" s="11" t="s">
        <v>7</v>
      </c>
    </row>
    <row r="14" spans="1:15" ht="16.5" customHeight="1" thickBot="1" x14ac:dyDescent="0.3">
      <c r="A14" s="18" t="s">
        <v>71</v>
      </c>
      <c r="B14" s="40">
        <v>1</v>
      </c>
      <c r="D14" s="18" t="s">
        <v>74</v>
      </c>
      <c r="E14" s="40">
        <v>1</v>
      </c>
      <c r="G14" s="18" t="s">
        <v>78</v>
      </c>
      <c r="H14" s="40">
        <v>1</v>
      </c>
      <c r="K14" s="22">
        <v>9</v>
      </c>
      <c r="O14" s="14" t="s">
        <v>199</v>
      </c>
    </row>
    <row r="15" spans="1:15" ht="16.5" customHeight="1" thickBot="1" x14ac:dyDescent="0.3">
      <c r="A15" s="27" t="s">
        <v>68</v>
      </c>
      <c r="B15" s="28"/>
      <c r="K15" s="22">
        <v>10</v>
      </c>
      <c r="O15" s="11" t="s">
        <v>9</v>
      </c>
    </row>
    <row r="16" spans="1:15" ht="16.5" thickBot="1" x14ac:dyDescent="0.3">
      <c r="A16" s="18" t="s">
        <v>75</v>
      </c>
      <c r="B16" s="40">
        <v>0</v>
      </c>
      <c r="D16" s="398" t="s">
        <v>70</v>
      </c>
      <c r="E16" s="398"/>
      <c r="G16" s="41" t="s">
        <v>72</v>
      </c>
      <c r="H16" s="41"/>
      <c r="J16" s="18">
        <v>2</v>
      </c>
      <c r="K16" s="18" t="str">
        <f>VLOOKUP(J16,K6:M8,3,FALSE)</f>
        <v>No</v>
      </c>
      <c r="L16" s="18">
        <f>IF(J16=1,1,0)</f>
        <v>0</v>
      </c>
      <c r="O16" s="14" t="s">
        <v>10</v>
      </c>
    </row>
    <row r="17" spans="1:15" ht="16.5" thickBot="1" x14ac:dyDescent="0.3">
      <c r="A17" s="18" t="s">
        <v>77</v>
      </c>
      <c r="B17" s="40">
        <v>0</v>
      </c>
      <c r="D17" s="30"/>
      <c r="E17" s="30"/>
      <c r="G17" s="30"/>
      <c r="H17" s="30"/>
      <c r="J17" s="18">
        <v>2</v>
      </c>
      <c r="K17" s="18" t="str">
        <f>VLOOKUP(J17,K6:M8,2,FALSE)</f>
        <v>Medio</v>
      </c>
      <c r="L17" s="18">
        <f>IF(J17=2,0,1)</f>
        <v>0</v>
      </c>
      <c r="O17" s="11" t="s">
        <v>11</v>
      </c>
    </row>
    <row r="18" spans="1:15" ht="16.5" thickBot="1" x14ac:dyDescent="0.3">
      <c r="A18" s="27" t="s">
        <v>171</v>
      </c>
      <c r="G18" s="27"/>
      <c r="O18" s="14" t="s">
        <v>200</v>
      </c>
    </row>
    <row r="19" spans="1:15" ht="16.5" thickBot="1" x14ac:dyDescent="0.3">
      <c r="A19" s="163" t="s">
        <v>168</v>
      </c>
      <c r="B19" s="40" t="s">
        <v>58</v>
      </c>
      <c r="K19" s="18" t="b">
        <f>B19=M6</f>
        <v>0</v>
      </c>
    </row>
    <row r="20" spans="1:15" ht="16.5" thickBot="1" x14ac:dyDescent="0.3">
      <c r="A20" s="18" t="s">
        <v>169</v>
      </c>
      <c r="B20" s="40">
        <v>0</v>
      </c>
      <c r="K20" s="18">
        <v>0</v>
      </c>
      <c r="L20" s="18">
        <v>1</v>
      </c>
      <c r="M20" s="18">
        <f>IF(K19,"",2)</f>
        <v>2</v>
      </c>
    </row>
    <row r="21" spans="1:15" ht="16.5" thickBot="1" x14ac:dyDescent="0.3">
      <c r="A21" s="18" t="s">
        <v>170</v>
      </c>
      <c r="B21" s="164">
        <f>B20+K21</f>
        <v>0</v>
      </c>
      <c r="K21" s="18">
        <f>IF(K19,1,0)</f>
        <v>0</v>
      </c>
    </row>
  </sheetData>
  <dataConsolidate/>
  <mergeCells count="12">
    <mergeCell ref="D16:E16"/>
    <mergeCell ref="G7:H7"/>
    <mergeCell ref="G8:H8"/>
    <mergeCell ref="A10:C10"/>
    <mergeCell ref="G10:H10"/>
    <mergeCell ref="G9:H9"/>
    <mergeCell ref="A1:H1"/>
    <mergeCell ref="A2:H2"/>
    <mergeCell ref="A3:H3"/>
    <mergeCell ref="A4:H4"/>
    <mergeCell ref="A6:B6"/>
    <mergeCell ref="G6:H6"/>
  </mergeCells>
  <conditionalFormatting sqref="G8:G9">
    <cfRule type="cellIs" dxfId="0" priority="1" stopIfTrue="1" operator="equal">
      <formula>#REF!</formula>
    </cfRule>
  </conditionalFormatting>
  <dataValidations count="10">
    <dataValidation type="list" allowBlank="1" showInputMessage="1" showErrorMessage="1" sqref="WVC983063:WVC983065 WLG983063:WLG983065 WBK983063:WBK983065 VRO983063:VRO983065 VHS983063:VHS983065 UXW983063:UXW983065 UOA983063:UOA983065 UEE983063:UEE983065 TUI983063:TUI983065 TKM983063:TKM983065 TAQ983063:TAQ983065 SQU983063:SQU983065 SGY983063:SGY983065 RXC983063:RXC983065 RNG983063:RNG983065 RDK983063:RDK983065 QTO983063:QTO983065 QJS983063:QJS983065 PZW983063:PZW983065 PQA983063:PQA983065 PGE983063:PGE983065 OWI983063:OWI983065 OMM983063:OMM983065 OCQ983063:OCQ983065 NSU983063:NSU983065 NIY983063:NIY983065 MZC983063:MZC983065 MPG983063:MPG983065 MFK983063:MFK983065 LVO983063:LVO983065 LLS983063:LLS983065 LBW983063:LBW983065 KSA983063:KSA983065 KIE983063:KIE983065 JYI983063:JYI983065 JOM983063:JOM983065 JEQ983063:JEQ983065 IUU983063:IUU983065 IKY983063:IKY983065 IBC983063:IBC983065 HRG983063:HRG983065 HHK983063:HHK983065 GXO983063:GXO983065 GNS983063:GNS983065 GDW983063:GDW983065 FUA983063:FUA983065 FKE983063:FKE983065 FAI983063:FAI983065 EQM983063:EQM983065 EGQ983063:EGQ983065 DWU983063:DWU983065 DMY983063:DMY983065 DDC983063:DDC983065 CTG983063:CTG983065 CJK983063:CJK983065 BZO983063:BZO983065 BPS983063:BPS983065 BFW983063:BFW983065 AWA983063:AWA983065 AME983063:AME983065 ACI983063:ACI983065 SM983063:SM983065 IQ983063:IQ983065 C983063:F983065 WVC917527:WVC917529 WLG917527:WLG917529 WBK917527:WBK917529 VRO917527:VRO917529 VHS917527:VHS917529 UXW917527:UXW917529 UOA917527:UOA917529 UEE917527:UEE917529 TUI917527:TUI917529 TKM917527:TKM917529 TAQ917527:TAQ917529 SQU917527:SQU917529 SGY917527:SGY917529 RXC917527:RXC917529 RNG917527:RNG917529 RDK917527:RDK917529 QTO917527:QTO917529 QJS917527:QJS917529 PZW917527:PZW917529 PQA917527:PQA917529 PGE917527:PGE917529 OWI917527:OWI917529 OMM917527:OMM917529 OCQ917527:OCQ917529 NSU917527:NSU917529 NIY917527:NIY917529 MZC917527:MZC917529 MPG917527:MPG917529 MFK917527:MFK917529 LVO917527:LVO917529 LLS917527:LLS917529 LBW917527:LBW917529 KSA917527:KSA917529 KIE917527:KIE917529 JYI917527:JYI917529 JOM917527:JOM917529 JEQ917527:JEQ917529 IUU917527:IUU917529 IKY917527:IKY917529 IBC917527:IBC917529 HRG917527:HRG917529 HHK917527:HHK917529 GXO917527:GXO917529 GNS917527:GNS917529 GDW917527:GDW917529 FUA917527:FUA917529 FKE917527:FKE917529 FAI917527:FAI917529 EQM917527:EQM917529 EGQ917527:EGQ917529 DWU917527:DWU917529 DMY917527:DMY917529 DDC917527:DDC917529 CTG917527:CTG917529 CJK917527:CJK917529 BZO917527:BZO917529 BPS917527:BPS917529 BFW917527:BFW917529 AWA917527:AWA917529 AME917527:AME917529 ACI917527:ACI917529 SM917527:SM917529 IQ917527:IQ917529 C917527:F917529 WVC851991:WVC851993 WLG851991:WLG851993 WBK851991:WBK851993 VRO851991:VRO851993 VHS851991:VHS851993 UXW851991:UXW851993 UOA851991:UOA851993 UEE851991:UEE851993 TUI851991:TUI851993 TKM851991:TKM851993 TAQ851991:TAQ851993 SQU851991:SQU851993 SGY851991:SGY851993 RXC851991:RXC851993 RNG851991:RNG851993 RDK851991:RDK851993 QTO851991:QTO851993 QJS851991:QJS851993 PZW851991:PZW851993 PQA851991:PQA851993 PGE851991:PGE851993 OWI851991:OWI851993 OMM851991:OMM851993 OCQ851991:OCQ851993 NSU851991:NSU851993 NIY851991:NIY851993 MZC851991:MZC851993 MPG851991:MPG851993 MFK851991:MFK851993 LVO851991:LVO851993 LLS851991:LLS851993 LBW851991:LBW851993 KSA851991:KSA851993 KIE851991:KIE851993 JYI851991:JYI851993 JOM851991:JOM851993 JEQ851991:JEQ851993 IUU851991:IUU851993 IKY851991:IKY851993 IBC851991:IBC851993 HRG851991:HRG851993 HHK851991:HHK851993 GXO851991:GXO851993 GNS851991:GNS851993 GDW851991:GDW851993 FUA851991:FUA851993 FKE851991:FKE851993 FAI851991:FAI851993 EQM851991:EQM851993 EGQ851991:EGQ851993 DWU851991:DWU851993 DMY851991:DMY851993 DDC851991:DDC851993 CTG851991:CTG851993 CJK851991:CJK851993 BZO851991:BZO851993 BPS851991:BPS851993 BFW851991:BFW851993 AWA851991:AWA851993 AME851991:AME851993 ACI851991:ACI851993 SM851991:SM851993 IQ851991:IQ851993 C851991:F851993 WVC786455:WVC786457 WLG786455:WLG786457 WBK786455:WBK786457 VRO786455:VRO786457 VHS786455:VHS786457 UXW786455:UXW786457 UOA786455:UOA786457 UEE786455:UEE786457 TUI786455:TUI786457 TKM786455:TKM786457 TAQ786455:TAQ786457 SQU786455:SQU786457 SGY786455:SGY786457 RXC786455:RXC786457 RNG786455:RNG786457 RDK786455:RDK786457 QTO786455:QTO786457 QJS786455:QJS786457 PZW786455:PZW786457 PQA786455:PQA786457 PGE786455:PGE786457 OWI786455:OWI786457 OMM786455:OMM786457 OCQ786455:OCQ786457 NSU786455:NSU786457 NIY786455:NIY786457 MZC786455:MZC786457 MPG786455:MPG786457 MFK786455:MFK786457 LVO786455:LVO786457 LLS786455:LLS786457 LBW786455:LBW786457 KSA786455:KSA786457 KIE786455:KIE786457 JYI786455:JYI786457 JOM786455:JOM786457 JEQ786455:JEQ786457 IUU786455:IUU786457 IKY786455:IKY786457 IBC786455:IBC786457 HRG786455:HRG786457 HHK786455:HHK786457 GXO786455:GXO786457 GNS786455:GNS786457 GDW786455:GDW786457 FUA786455:FUA786457 FKE786455:FKE786457 FAI786455:FAI786457 EQM786455:EQM786457 EGQ786455:EGQ786457 DWU786455:DWU786457 DMY786455:DMY786457 DDC786455:DDC786457 CTG786455:CTG786457 CJK786455:CJK786457 BZO786455:BZO786457 BPS786455:BPS786457 BFW786455:BFW786457 AWA786455:AWA786457 AME786455:AME786457 ACI786455:ACI786457 SM786455:SM786457 IQ786455:IQ786457 C786455:F786457 WVC720919:WVC720921 WLG720919:WLG720921 WBK720919:WBK720921 VRO720919:VRO720921 VHS720919:VHS720921 UXW720919:UXW720921 UOA720919:UOA720921 UEE720919:UEE720921 TUI720919:TUI720921 TKM720919:TKM720921 TAQ720919:TAQ720921 SQU720919:SQU720921 SGY720919:SGY720921 RXC720919:RXC720921 RNG720919:RNG720921 RDK720919:RDK720921 QTO720919:QTO720921 QJS720919:QJS720921 PZW720919:PZW720921 PQA720919:PQA720921 PGE720919:PGE720921 OWI720919:OWI720921 OMM720919:OMM720921 OCQ720919:OCQ720921 NSU720919:NSU720921 NIY720919:NIY720921 MZC720919:MZC720921 MPG720919:MPG720921 MFK720919:MFK720921 LVO720919:LVO720921 LLS720919:LLS720921 LBW720919:LBW720921 KSA720919:KSA720921 KIE720919:KIE720921 JYI720919:JYI720921 JOM720919:JOM720921 JEQ720919:JEQ720921 IUU720919:IUU720921 IKY720919:IKY720921 IBC720919:IBC720921 HRG720919:HRG720921 HHK720919:HHK720921 GXO720919:GXO720921 GNS720919:GNS720921 GDW720919:GDW720921 FUA720919:FUA720921 FKE720919:FKE720921 FAI720919:FAI720921 EQM720919:EQM720921 EGQ720919:EGQ720921 DWU720919:DWU720921 DMY720919:DMY720921 DDC720919:DDC720921 CTG720919:CTG720921 CJK720919:CJK720921 BZO720919:BZO720921 BPS720919:BPS720921 BFW720919:BFW720921 AWA720919:AWA720921 AME720919:AME720921 ACI720919:ACI720921 SM720919:SM720921 IQ720919:IQ720921 C720919:F720921 WVC655383:WVC655385 WLG655383:WLG655385 WBK655383:WBK655385 VRO655383:VRO655385 VHS655383:VHS655385 UXW655383:UXW655385 UOA655383:UOA655385 UEE655383:UEE655385 TUI655383:TUI655385 TKM655383:TKM655385 TAQ655383:TAQ655385 SQU655383:SQU655385 SGY655383:SGY655385 RXC655383:RXC655385 RNG655383:RNG655385 RDK655383:RDK655385 QTO655383:QTO655385 QJS655383:QJS655385 PZW655383:PZW655385 PQA655383:PQA655385 PGE655383:PGE655385 OWI655383:OWI655385 OMM655383:OMM655385 OCQ655383:OCQ655385 NSU655383:NSU655385 NIY655383:NIY655385 MZC655383:MZC655385 MPG655383:MPG655385 MFK655383:MFK655385 LVO655383:LVO655385 LLS655383:LLS655385 LBW655383:LBW655385 KSA655383:KSA655385 KIE655383:KIE655385 JYI655383:JYI655385 JOM655383:JOM655385 JEQ655383:JEQ655385 IUU655383:IUU655385 IKY655383:IKY655385 IBC655383:IBC655385 HRG655383:HRG655385 HHK655383:HHK655385 GXO655383:GXO655385 GNS655383:GNS655385 GDW655383:GDW655385 FUA655383:FUA655385 FKE655383:FKE655385 FAI655383:FAI655385 EQM655383:EQM655385 EGQ655383:EGQ655385 DWU655383:DWU655385 DMY655383:DMY655385 DDC655383:DDC655385 CTG655383:CTG655385 CJK655383:CJK655385 BZO655383:BZO655385 BPS655383:BPS655385 BFW655383:BFW655385 AWA655383:AWA655385 AME655383:AME655385 ACI655383:ACI655385 SM655383:SM655385 IQ655383:IQ655385 C655383:F655385 WVC589847:WVC589849 WLG589847:WLG589849 WBK589847:WBK589849 VRO589847:VRO589849 VHS589847:VHS589849 UXW589847:UXW589849 UOA589847:UOA589849 UEE589847:UEE589849 TUI589847:TUI589849 TKM589847:TKM589849 TAQ589847:TAQ589849 SQU589847:SQU589849 SGY589847:SGY589849 RXC589847:RXC589849 RNG589847:RNG589849 RDK589847:RDK589849 QTO589847:QTO589849 QJS589847:QJS589849 PZW589847:PZW589849 PQA589847:PQA589849 PGE589847:PGE589849 OWI589847:OWI589849 OMM589847:OMM589849 OCQ589847:OCQ589849 NSU589847:NSU589849 NIY589847:NIY589849 MZC589847:MZC589849 MPG589847:MPG589849 MFK589847:MFK589849 LVO589847:LVO589849 LLS589847:LLS589849 LBW589847:LBW589849 KSA589847:KSA589849 KIE589847:KIE589849 JYI589847:JYI589849 JOM589847:JOM589849 JEQ589847:JEQ589849 IUU589847:IUU589849 IKY589847:IKY589849 IBC589847:IBC589849 HRG589847:HRG589849 HHK589847:HHK589849 GXO589847:GXO589849 GNS589847:GNS589849 GDW589847:GDW589849 FUA589847:FUA589849 FKE589847:FKE589849 FAI589847:FAI589849 EQM589847:EQM589849 EGQ589847:EGQ589849 DWU589847:DWU589849 DMY589847:DMY589849 DDC589847:DDC589849 CTG589847:CTG589849 CJK589847:CJK589849 BZO589847:BZO589849 BPS589847:BPS589849 BFW589847:BFW589849 AWA589847:AWA589849 AME589847:AME589849 ACI589847:ACI589849 SM589847:SM589849 IQ589847:IQ589849 C589847:F589849 WVC524311:WVC524313 WLG524311:WLG524313 WBK524311:WBK524313 VRO524311:VRO524313 VHS524311:VHS524313 UXW524311:UXW524313 UOA524311:UOA524313 UEE524311:UEE524313 TUI524311:TUI524313 TKM524311:TKM524313 TAQ524311:TAQ524313 SQU524311:SQU524313 SGY524311:SGY524313 RXC524311:RXC524313 RNG524311:RNG524313 RDK524311:RDK524313 QTO524311:QTO524313 QJS524311:QJS524313 PZW524311:PZW524313 PQA524311:PQA524313 PGE524311:PGE524313 OWI524311:OWI524313 OMM524311:OMM524313 OCQ524311:OCQ524313 NSU524311:NSU524313 NIY524311:NIY524313 MZC524311:MZC524313 MPG524311:MPG524313 MFK524311:MFK524313 LVO524311:LVO524313 LLS524311:LLS524313 LBW524311:LBW524313 KSA524311:KSA524313 KIE524311:KIE524313 JYI524311:JYI524313 JOM524311:JOM524313 JEQ524311:JEQ524313 IUU524311:IUU524313 IKY524311:IKY524313 IBC524311:IBC524313 HRG524311:HRG524313 HHK524311:HHK524313 GXO524311:GXO524313 GNS524311:GNS524313 GDW524311:GDW524313 FUA524311:FUA524313 FKE524311:FKE524313 FAI524311:FAI524313 EQM524311:EQM524313 EGQ524311:EGQ524313 DWU524311:DWU524313 DMY524311:DMY524313 DDC524311:DDC524313 CTG524311:CTG524313 CJK524311:CJK524313 BZO524311:BZO524313 BPS524311:BPS524313 BFW524311:BFW524313 AWA524311:AWA524313 AME524311:AME524313 ACI524311:ACI524313 SM524311:SM524313 IQ524311:IQ524313 C524311:F524313 WVC458775:WVC458777 WLG458775:WLG458777 WBK458775:WBK458777 VRO458775:VRO458777 VHS458775:VHS458777 UXW458775:UXW458777 UOA458775:UOA458777 UEE458775:UEE458777 TUI458775:TUI458777 TKM458775:TKM458777 TAQ458775:TAQ458777 SQU458775:SQU458777 SGY458775:SGY458777 RXC458775:RXC458777 RNG458775:RNG458777 RDK458775:RDK458777 QTO458775:QTO458777 QJS458775:QJS458777 PZW458775:PZW458777 PQA458775:PQA458777 PGE458775:PGE458777 OWI458775:OWI458777 OMM458775:OMM458777 OCQ458775:OCQ458777 NSU458775:NSU458777 NIY458775:NIY458777 MZC458775:MZC458777 MPG458775:MPG458777 MFK458775:MFK458777 LVO458775:LVO458777 LLS458775:LLS458777 LBW458775:LBW458777 KSA458775:KSA458777 KIE458775:KIE458777 JYI458775:JYI458777 JOM458775:JOM458777 JEQ458775:JEQ458777 IUU458775:IUU458777 IKY458775:IKY458777 IBC458775:IBC458777 HRG458775:HRG458777 HHK458775:HHK458777 GXO458775:GXO458777 GNS458775:GNS458777 GDW458775:GDW458777 FUA458775:FUA458777 FKE458775:FKE458777 FAI458775:FAI458777 EQM458775:EQM458777 EGQ458775:EGQ458777 DWU458775:DWU458777 DMY458775:DMY458777 DDC458775:DDC458777 CTG458775:CTG458777 CJK458775:CJK458777 BZO458775:BZO458777 BPS458775:BPS458777 BFW458775:BFW458777 AWA458775:AWA458777 AME458775:AME458777 ACI458775:ACI458777 SM458775:SM458777 IQ458775:IQ458777 C458775:F458777 WVC393239:WVC393241 WLG393239:WLG393241 WBK393239:WBK393241 VRO393239:VRO393241 VHS393239:VHS393241 UXW393239:UXW393241 UOA393239:UOA393241 UEE393239:UEE393241 TUI393239:TUI393241 TKM393239:TKM393241 TAQ393239:TAQ393241 SQU393239:SQU393241 SGY393239:SGY393241 RXC393239:RXC393241 RNG393239:RNG393241 RDK393239:RDK393241 QTO393239:QTO393241 QJS393239:QJS393241 PZW393239:PZW393241 PQA393239:PQA393241 PGE393239:PGE393241 OWI393239:OWI393241 OMM393239:OMM393241 OCQ393239:OCQ393241 NSU393239:NSU393241 NIY393239:NIY393241 MZC393239:MZC393241 MPG393239:MPG393241 MFK393239:MFK393241 LVO393239:LVO393241 LLS393239:LLS393241 LBW393239:LBW393241 KSA393239:KSA393241 KIE393239:KIE393241 JYI393239:JYI393241 JOM393239:JOM393241 JEQ393239:JEQ393241 IUU393239:IUU393241 IKY393239:IKY393241 IBC393239:IBC393241 HRG393239:HRG393241 HHK393239:HHK393241 GXO393239:GXO393241 GNS393239:GNS393241 GDW393239:GDW393241 FUA393239:FUA393241 FKE393239:FKE393241 FAI393239:FAI393241 EQM393239:EQM393241 EGQ393239:EGQ393241 DWU393239:DWU393241 DMY393239:DMY393241 DDC393239:DDC393241 CTG393239:CTG393241 CJK393239:CJK393241 BZO393239:BZO393241 BPS393239:BPS393241 BFW393239:BFW393241 AWA393239:AWA393241 AME393239:AME393241 ACI393239:ACI393241 SM393239:SM393241 IQ393239:IQ393241 C393239:F393241 WVC327703:WVC327705 WLG327703:WLG327705 WBK327703:WBK327705 VRO327703:VRO327705 VHS327703:VHS327705 UXW327703:UXW327705 UOA327703:UOA327705 UEE327703:UEE327705 TUI327703:TUI327705 TKM327703:TKM327705 TAQ327703:TAQ327705 SQU327703:SQU327705 SGY327703:SGY327705 RXC327703:RXC327705 RNG327703:RNG327705 RDK327703:RDK327705 QTO327703:QTO327705 QJS327703:QJS327705 PZW327703:PZW327705 PQA327703:PQA327705 PGE327703:PGE327705 OWI327703:OWI327705 OMM327703:OMM327705 OCQ327703:OCQ327705 NSU327703:NSU327705 NIY327703:NIY327705 MZC327703:MZC327705 MPG327703:MPG327705 MFK327703:MFK327705 LVO327703:LVO327705 LLS327703:LLS327705 LBW327703:LBW327705 KSA327703:KSA327705 KIE327703:KIE327705 JYI327703:JYI327705 JOM327703:JOM327705 JEQ327703:JEQ327705 IUU327703:IUU327705 IKY327703:IKY327705 IBC327703:IBC327705 HRG327703:HRG327705 HHK327703:HHK327705 GXO327703:GXO327705 GNS327703:GNS327705 GDW327703:GDW327705 FUA327703:FUA327705 FKE327703:FKE327705 FAI327703:FAI327705 EQM327703:EQM327705 EGQ327703:EGQ327705 DWU327703:DWU327705 DMY327703:DMY327705 DDC327703:DDC327705 CTG327703:CTG327705 CJK327703:CJK327705 BZO327703:BZO327705 BPS327703:BPS327705 BFW327703:BFW327705 AWA327703:AWA327705 AME327703:AME327705 ACI327703:ACI327705 SM327703:SM327705 IQ327703:IQ327705 C327703:F327705 WVC262167:WVC262169 WLG262167:WLG262169 WBK262167:WBK262169 VRO262167:VRO262169 VHS262167:VHS262169 UXW262167:UXW262169 UOA262167:UOA262169 UEE262167:UEE262169 TUI262167:TUI262169 TKM262167:TKM262169 TAQ262167:TAQ262169 SQU262167:SQU262169 SGY262167:SGY262169 RXC262167:RXC262169 RNG262167:RNG262169 RDK262167:RDK262169 QTO262167:QTO262169 QJS262167:QJS262169 PZW262167:PZW262169 PQA262167:PQA262169 PGE262167:PGE262169 OWI262167:OWI262169 OMM262167:OMM262169 OCQ262167:OCQ262169 NSU262167:NSU262169 NIY262167:NIY262169 MZC262167:MZC262169 MPG262167:MPG262169 MFK262167:MFK262169 LVO262167:LVO262169 LLS262167:LLS262169 LBW262167:LBW262169 KSA262167:KSA262169 KIE262167:KIE262169 JYI262167:JYI262169 JOM262167:JOM262169 JEQ262167:JEQ262169 IUU262167:IUU262169 IKY262167:IKY262169 IBC262167:IBC262169 HRG262167:HRG262169 HHK262167:HHK262169 GXO262167:GXO262169 GNS262167:GNS262169 GDW262167:GDW262169 FUA262167:FUA262169 FKE262167:FKE262169 FAI262167:FAI262169 EQM262167:EQM262169 EGQ262167:EGQ262169 DWU262167:DWU262169 DMY262167:DMY262169 DDC262167:DDC262169 CTG262167:CTG262169 CJK262167:CJK262169 BZO262167:BZO262169 BPS262167:BPS262169 BFW262167:BFW262169 AWA262167:AWA262169 AME262167:AME262169 ACI262167:ACI262169 SM262167:SM262169 IQ262167:IQ262169 C262167:F262169 WVC196631:WVC196633 WLG196631:WLG196633 WBK196631:WBK196633 VRO196631:VRO196633 VHS196631:VHS196633 UXW196631:UXW196633 UOA196631:UOA196633 UEE196631:UEE196633 TUI196631:TUI196633 TKM196631:TKM196633 TAQ196631:TAQ196633 SQU196631:SQU196633 SGY196631:SGY196633 RXC196631:RXC196633 RNG196631:RNG196633 RDK196631:RDK196633 QTO196631:QTO196633 QJS196631:QJS196633 PZW196631:PZW196633 PQA196631:PQA196633 PGE196631:PGE196633 OWI196631:OWI196633 OMM196631:OMM196633 OCQ196631:OCQ196633 NSU196631:NSU196633 NIY196631:NIY196633 MZC196631:MZC196633 MPG196631:MPG196633 MFK196631:MFK196633 LVO196631:LVO196633 LLS196631:LLS196633 LBW196631:LBW196633 KSA196631:KSA196633 KIE196631:KIE196633 JYI196631:JYI196633 JOM196631:JOM196633 JEQ196631:JEQ196633 IUU196631:IUU196633 IKY196631:IKY196633 IBC196631:IBC196633 HRG196631:HRG196633 HHK196631:HHK196633 GXO196631:GXO196633 GNS196631:GNS196633 GDW196631:GDW196633 FUA196631:FUA196633 FKE196631:FKE196633 FAI196631:FAI196633 EQM196631:EQM196633 EGQ196631:EGQ196633 DWU196631:DWU196633 DMY196631:DMY196633 DDC196631:DDC196633 CTG196631:CTG196633 CJK196631:CJK196633 BZO196631:BZO196633 BPS196631:BPS196633 BFW196631:BFW196633 AWA196631:AWA196633 AME196631:AME196633 ACI196631:ACI196633 SM196631:SM196633 IQ196631:IQ196633 C196631:F196633 WVC131095:WVC131097 WLG131095:WLG131097 WBK131095:WBK131097 VRO131095:VRO131097 VHS131095:VHS131097 UXW131095:UXW131097 UOA131095:UOA131097 UEE131095:UEE131097 TUI131095:TUI131097 TKM131095:TKM131097 TAQ131095:TAQ131097 SQU131095:SQU131097 SGY131095:SGY131097 RXC131095:RXC131097 RNG131095:RNG131097 RDK131095:RDK131097 QTO131095:QTO131097 QJS131095:QJS131097 PZW131095:PZW131097 PQA131095:PQA131097 PGE131095:PGE131097 OWI131095:OWI131097 OMM131095:OMM131097 OCQ131095:OCQ131097 NSU131095:NSU131097 NIY131095:NIY131097 MZC131095:MZC131097 MPG131095:MPG131097 MFK131095:MFK131097 LVO131095:LVO131097 LLS131095:LLS131097 LBW131095:LBW131097 KSA131095:KSA131097 KIE131095:KIE131097 JYI131095:JYI131097 JOM131095:JOM131097 JEQ131095:JEQ131097 IUU131095:IUU131097 IKY131095:IKY131097 IBC131095:IBC131097 HRG131095:HRG131097 HHK131095:HHK131097 GXO131095:GXO131097 GNS131095:GNS131097 GDW131095:GDW131097 FUA131095:FUA131097 FKE131095:FKE131097 FAI131095:FAI131097 EQM131095:EQM131097 EGQ131095:EGQ131097 DWU131095:DWU131097 DMY131095:DMY131097 DDC131095:DDC131097 CTG131095:CTG131097 CJK131095:CJK131097 BZO131095:BZO131097 BPS131095:BPS131097 BFW131095:BFW131097 AWA131095:AWA131097 AME131095:AME131097 ACI131095:ACI131097 SM131095:SM131097 IQ131095:IQ131097 C131095:F131097 WVC65559:WVC65561 WLG65559:WLG65561 WBK65559:WBK65561 VRO65559:VRO65561 VHS65559:VHS65561 UXW65559:UXW65561 UOA65559:UOA65561 UEE65559:UEE65561 TUI65559:TUI65561 TKM65559:TKM65561 TAQ65559:TAQ65561 SQU65559:SQU65561 SGY65559:SGY65561 RXC65559:RXC65561 RNG65559:RNG65561 RDK65559:RDK65561 QTO65559:QTO65561 QJS65559:QJS65561 PZW65559:PZW65561 PQA65559:PQA65561 PGE65559:PGE65561 OWI65559:OWI65561 OMM65559:OMM65561 OCQ65559:OCQ65561 NSU65559:NSU65561 NIY65559:NIY65561 MZC65559:MZC65561 MPG65559:MPG65561 MFK65559:MFK65561 LVO65559:LVO65561 LLS65559:LLS65561 LBW65559:LBW65561 KSA65559:KSA65561 KIE65559:KIE65561 JYI65559:JYI65561 JOM65559:JOM65561 JEQ65559:JEQ65561 IUU65559:IUU65561 IKY65559:IKY65561 IBC65559:IBC65561 HRG65559:HRG65561 HHK65559:HHK65561 GXO65559:GXO65561 GNS65559:GNS65561 GDW65559:GDW65561 FUA65559:FUA65561 FKE65559:FKE65561 FAI65559:FAI65561 EQM65559:EQM65561 EGQ65559:EGQ65561 DWU65559:DWU65561 DMY65559:DMY65561 DDC65559:DDC65561 CTG65559:CTG65561 CJK65559:CJK65561 BZO65559:BZO65561 BPS65559:BPS65561 BFW65559:BFW65561 AWA65559:AWA65561 AME65559:AME65561 ACI65559:ACI65561 SM65559:SM65561 IQ65559:IQ65561 C65559:F65561 WVA983040 WLE983040 WBI983040 VRM983040 VHQ983040 UXU983040 UNY983040 UEC983040 TUG983040 TKK983040 TAO983040 SQS983040 SGW983040 RXA983040 RNE983040 RDI983040 QTM983040 QJQ983040 PZU983040 PPY983040 PGC983040 OWG983040 OMK983040 OCO983040 NSS983040 NIW983040 MZA983040 MPE983040 MFI983040 LVM983040 LLQ983040 LBU983040 KRY983040 KIC983040 JYG983040 JOK983040 JEO983040 IUS983040 IKW983040 IBA983040 HRE983040 HHI983040 GXM983040 GNQ983040 GDU983040 FTY983040 FKC983040 FAG983040 EQK983040 EGO983040 DWS983040 DMW983040 DDA983040 CTE983040 CJI983040 BZM983040 BPQ983040 BFU983040 AVY983040 AMC983040 ACG983040 SK983040 IO983040 A983040 WVA917504 WLE917504 WBI917504 VRM917504 VHQ917504 UXU917504 UNY917504 UEC917504 TUG917504 TKK917504 TAO917504 SQS917504 SGW917504 RXA917504 RNE917504 RDI917504 QTM917504 QJQ917504 PZU917504 PPY917504 PGC917504 OWG917504 OMK917504 OCO917504 NSS917504 NIW917504 MZA917504 MPE917504 MFI917504 LVM917504 LLQ917504 LBU917504 KRY917504 KIC917504 JYG917504 JOK917504 JEO917504 IUS917504 IKW917504 IBA917504 HRE917504 HHI917504 GXM917504 GNQ917504 GDU917504 FTY917504 FKC917504 FAG917504 EQK917504 EGO917504 DWS917504 DMW917504 DDA917504 CTE917504 CJI917504 BZM917504 BPQ917504 BFU917504 AVY917504 AMC917504 ACG917504 SK917504 IO917504 A917504 WVA851968 WLE851968 WBI851968 VRM851968 VHQ851968 UXU851968 UNY851968 UEC851968 TUG851968 TKK851968 TAO851968 SQS851968 SGW851968 RXA851968 RNE851968 RDI851968 QTM851968 QJQ851968 PZU851968 PPY851968 PGC851968 OWG851968 OMK851968 OCO851968 NSS851968 NIW851968 MZA851968 MPE851968 MFI851968 LVM851968 LLQ851968 LBU851968 KRY851968 KIC851968 JYG851968 JOK851968 JEO851968 IUS851968 IKW851968 IBA851968 HRE851968 HHI851968 GXM851968 GNQ851968 GDU851968 FTY851968 FKC851968 FAG851968 EQK851968 EGO851968 DWS851968 DMW851968 DDA851968 CTE851968 CJI851968 BZM851968 BPQ851968 BFU851968 AVY851968 AMC851968 ACG851968 SK851968 IO851968 A851968 WVA786432 WLE786432 WBI786432 VRM786432 VHQ786432 UXU786432 UNY786432 UEC786432 TUG786432 TKK786432 TAO786432 SQS786432 SGW786432 RXA786432 RNE786432 RDI786432 QTM786432 QJQ786432 PZU786432 PPY786432 PGC786432 OWG786432 OMK786432 OCO786432 NSS786432 NIW786432 MZA786432 MPE786432 MFI786432 LVM786432 LLQ786432 LBU786432 KRY786432 KIC786432 JYG786432 JOK786432 JEO786432 IUS786432 IKW786432 IBA786432 HRE786432 HHI786432 GXM786432 GNQ786432 GDU786432 FTY786432 FKC786432 FAG786432 EQK786432 EGO786432 DWS786432 DMW786432 DDA786432 CTE786432 CJI786432 BZM786432 BPQ786432 BFU786432 AVY786432 AMC786432 ACG786432 SK786432 IO786432 A786432 WVA720896 WLE720896 WBI720896 VRM720896 VHQ720896 UXU720896 UNY720896 UEC720896 TUG720896 TKK720896 TAO720896 SQS720896 SGW720896 RXA720896 RNE720896 RDI720896 QTM720896 QJQ720896 PZU720896 PPY720896 PGC720896 OWG720896 OMK720896 OCO720896 NSS720896 NIW720896 MZA720896 MPE720896 MFI720896 LVM720896 LLQ720896 LBU720896 KRY720896 KIC720896 JYG720896 JOK720896 JEO720896 IUS720896 IKW720896 IBA720896 HRE720896 HHI720896 GXM720896 GNQ720896 GDU720896 FTY720896 FKC720896 FAG720896 EQK720896 EGO720896 DWS720896 DMW720896 DDA720896 CTE720896 CJI720896 BZM720896 BPQ720896 BFU720896 AVY720896 AMC720896 ACG720896 SK720896 IO720896 A720896 WVA655360 WLE655360 WBI655360 VRM655360 VHQ655360 UXU655360 UNY655360 UEC655360 TUG655360 TKK655360 TAO655360 SQS655360 SGW655360 RXA655360 RNE655360 RDI655360 QTM655360 QJQ655360 PZU655360 PPY655360 PGC655360 OWG655360 OMK655360 OCO655360 NSS655360 NIW655360 MZA655360 MPE655360 MFI655360 LVM655360 LLQ655360 LBU655360 KRY655360 KIC655360 JYG655360 JOK655360 JEO655360 IUS655360 IKW655360 IBA655360 HRE655360 HHI655360 GXM655360 GNQ655360 GDU655360 FTY655360 FKC655360 FAG655360 EQK655360 EGO655360 DWS655360 DMW655360 DDA655360 CTE655360 CJI655360 BZM655360 BPQ655360 BFU655360 AVY655360 AMC655360 ACG655360 SK655360 IO655360 A655360 WVA589824 WLE589824 WBI589824 VRM589824 VHQ589824 UXU589824 UNY589824 UEC589824 TUG589824 TKK589824 TAO589824 SQS589824 SGW589824 RXA589824 RNE589824 RDI589824 QTM589824 QJQ589824 PZU589824 PPY589824 PGC589824 OWG589824 OMK589824 OCO589824 NSS589824 NIW589824 MZA589824 MPE589824 MFI589824 LVM589824 LLQ589824 LBU589824 KRY589824 KIC589824 JYG589824 JOK589824 JEO589824 IUS589824 IKW589824 IBA589824 HRE589824 HHI589824 GXM589824 GNQ589824 GDU589824 FTY589824 FKC589824 FAG589824 EQK589824 EGO589824 DWS589824 DMW589824 DDA589824 CTE589824 CJI589824 BZM589824 BPQ589824 BFU589824 AVY589824 AMC589824 ACG589824 SK589824 IO589824 A589824 WVA524288 WLE524288 WBI524288 VRM524288 VHQ524288 UXU524288 UNY524288 UEC524288 TUG524288 TKK524288 TAO524288 SQS524288 SGW524288 RXA524288 RNE524288 RDI524288 QTM524288 QJQ524288 PZU524288 PPY524288 PGC524288 OWG524288 OMK524288 OCO524288 NSS524288 NIW524288 MZA524288 MPE524288 MFI524288 LVM524288 LLQ524288 LBU524288 KRY524288 KIC524288 JYG524288 JOK524288 JEO524288 IUS524288 IKW524288 IBA524288 HRE524288 HHI524288 GXM524288 GNQ524288 GDU524288 FTY524288 FKC524288 FAG524288 EQK524288 EGO524288 DWS524288 DMW524288 DDA524288 CTE524288 CJI524288 BZM524288 BPQ524288 BFU524288 AVY524288 AMC524288 ACG524288 SK524288 IO524288 A524288 WVA458752 WLE458752 WBI458752 VRM458752 VHQ458752 UXU458752 UNY458752 UEC458752 TUG458752 TKK458752 TAO458752 SQS458752 SGW458752 RXA458752 RNE458752 RDI458752 QTM458752 QJQ458752 PZU458752 PPY458752 PGC458752 OWG458752 OMK458752 OCO458752 NSS458752 NIW458752 MZA458752 MPE458752 MFI458752 LVM458752 LLQ458752 LBU458752 KRY458752 KIC458752 JYG458752 JOK458752 JEO458752 IUS458752 IKW458752 IBA458752 HRE458752 HHI458752 GXM458752 GNQ458752 GDU458752 FTY458752 FKC458752 FAG458752 EQK458752 EGO458752 DWS458752 DMW458752 DDA458752 CTE458752 CJI458752 BZM458752 BPQ458752 BFU458752 AVY458752 AMC458752 ACG458752 SK458752 IO458752 A458752 WVA393216 WLE393216 WBI393216 VRM393216 VHQ393216 UXU393216 UNY393216 UEC393216 TUG393216 TKK393216 TAO393216 SQS393216 SGW393216 RXA393216 RNE393216 RDI393216 QTM393216 QJQ393216 PZU393216 PPY393216 PGC393216 OWG393216 OMK393216 OCO393216 NSS393216 NIW393216 MZA393216 MPE393216 MFI393216 LVM393216 LLQ393216 LBU393216 KRY393216 KIC393216 JYG393216 JOK393216 JEO393216 IUS393216 IKW393216 IBA393216 HRE393216 HHI393216 GXM393216 GNQ393216 GDU393216 FTY393216 FKC393216 FAG393216 EQK393216 EGO393216 DWS393216 DMW393216 DDA393216 CTE393216 CJI393216 BZM393216 BPQ393216 BFU393216 AVY393216 AMC393216 ACG393216 SK393216 IO393216 A393216 WVA327680 WLE327680 WBI327680 VRM327680 VHQ327680 UXU327680 UNY327680 UEC327680 TUG327680 TKK327680 TAO327680 SQS327680 SGW327680 RXA327680 RNE327680 RDI327680 QTM327680 QJQ327680 PZU327680 PPY327680 PGC327680 OWG327680 OMK327680 OCO327680 NSS327680 NIW327680 MZA327680 MPE327680 MFI327680 LVM327680 LLQ327680 LBU327680 KRY327680 KIC327680 JYG327680 JOK327680 JEO327680 IUS327680 IKW327680 IBA327680 HRE327680 HHI327680 GXM327680 GNQ327680 GDU327680 FTY327680 FKC327680 FAG327680 EQK327680 EGO327680 DWS327680 DMW327680 DDA327680 CTE327680 CJI327680 BZM327680 BPQ327680 BFU327680 AVY327680 AMC327680 ACG327680 SK327680 IO327680 A327680 WVA262144 WLE262144 WBI262144 VRM262144 VHQ262144 UXU262144 UNY262144 UEC262144 TUG262144 TKK262144 TAO262144 SQS262144 SGW262144 RXA262144 RNE262144 RDI262144 QTM262144 QJQ262144 PZU262144 PPY262144 PGC262144 OWG262144 OMK262144 OCO262144 NSS262144 NIW262144 MZA262144 MPE262144 MFI262144 LVM262144 LLQ262144 LBU262144 KRY262144 KIC262144 JYG262144 JOK262144 JEO262144 IUS262144 IKW262144 IBA262144 HRE262144 HHI262144 GXM262144 GNQ262144 GDU262144 FTY262144 FKC262144 FAG262144 EQK262144 EGO262144 DWS262144 DMW262144 DDA262144 CTE262144 CJI262144 BZM262144 BPQ262144 BFU262144 AVY262144 AMC262144 ACG262144 SK262144 IO262144 A262144 WVA196608 WLE196608 WBI196608 VRM196608 VHQ196608 UXU196608 UNY196608 UEC196608 TUG196608 TKK196608 TAO196608 SQS196608 SGW196608 RXA196608 RNE196608 RDI196608 QTM196608 QJQ196608 PZU196608 PPY196608 PGC196608 OWG196608 OMK196608 OCO196608 NSS196608 NIW196608 MZA196608 MPE196608 MFI196608 LVM196608 LLQ196608 LBU196608 KRY196608 KIC196608 JYG196608 JOK196608 JEO196608 IUS196608 IKW196608 IBA196608 HRE196608 HHI196608 GXM196608 GNQ196608 GDU196608 FTY196608 FKC196608 FAG196608 EQK196608 EGO196608 DWS196608 DMW196608 DDA196608 CTE196608 CJI196608 BZM196608 BPQ196608 BFU196608 AVY196608 AMC196608 ACG196608 SK196608 IO196608 A196608 WVA131072 WLE131072 WBI131072 VRM131072 VHQ131072 UXU131072 UNY131072 UEC131072 TUG131072 TKK131072 TAO131072 SQS131072 SGW131072 RXA131072 RNE131072 RDI131072 QTM131072 QJQ131072 PZU131072 PPY131072 PGC131072 OWG131072 OMK131072 OCO131072 NSS131072 NIW131072 MZA131072 MPE131072 MFI131072 LVM131072 LLQ131072 LBU131072 KRY131072 KIC131072 JYG131072 JOK131072 JEO131072 IUS131072 IKW131072 IBA131072 HRE131072 HHI131072 GXM131072 GNQ131072 GDU131072 FTY131072 FKC131072 FAG131072 EQK131072 EGO131072 DWS131072 DMW131072 DDA131072 CTE131072 CJI131072 BZM131072 BPQ131072 BFU131072 AVY131072 AMC131072 ACG131072 SK131072 IO131072 A131072 WVA65536 WLE65536 WBI65536 VRM65536 VHQ65536 UXU65536 UNY65536 UEC65536 TUG65536 TKK65536 TAO65536 SQS65536 SGW65536 RXA65536 RNE65536 RDI65536 QTM65536 QJQ65536 PZU65536 PPY65536 PGC65536 OWG65536 OMK65536 OCO65536 NSS65536 NIW65536 MZA65536 MPE65536 MFI65536 LVM65536 LLQ65536 LBU65536 KRY65536 KIC65536 JYG65536 JOK65536 JEO65536 IUS65536 IKW65536 IBA65536 HRE65536 HHI65536 GXM65536 GNQ65536 GDU65536 FTY65536 FKC65536 FAG65536 EQK65536 EGO65536 DWS65536 DMW65536 DDA65536 CTE65536 CJI65536 BZM65536 BPQ65536 BFU65536 AVY65536 AMC65536 ACG65536 SK65536 IO65536 A65536 WVA6 WLE6 WBI6 VRM6 VHQ6 UXU6 UNY6 UEC6 TUG6 TKK6 TAO6 SQS6 SGW6 RXA6 RNE6 RDI6 QTM6 QJQ6 PZU6 PPY6 PGC6 OWG6 OMK6 OCO6 NSS6 NIW6 MZA6 MPE6 MFI6 LVM6 LLQ6 LBU6 KRY6 KIC6 JYG6 JOK6 JEO6 IUS6 IKW6 IBA6 HRE6 HHI6 GXM6 GNQ6 GDU6 FTY6 FKC6 FAG6 EQK6 EGO6 DWS6 DMW6 DDA6 CTE6 CJI6 BZM6 BPQ6 BFU6 AVY6 AMC6 ACG6 SK6 IO6 WVE983046 WBM983046 VRQ983046 WLI983046 B65542 IP65542 SL65542 ACH65542 AMD65542 AVZ65542 BFV65542 BPR65542 BZN65542 CJJ65542 CTF65542 DDB65542 DMX65542 DWT65542 EGP65542 EQL65542 FAH65542 FKD65542 FTZ65542 GDV65542 GNR65542 GXN65542 HHJ65542 HRF65542 IBB65542 IKX65542 IUT65542 JEP65542 JOL65542 JYH65542 KID65542 KRZ65542 LBV65542 LLR65542 LVN65542 MFJ65542 MPF65542 MZB65542 NIX65542 NST65542 OCP65542 OML65542 OWH65542 PGD65542 PPZ65542 PZV65542 QJR65542 QTN65542 RDJ65542 RNF65542 RXB65542 SGX65542 SQT65542 TAP65542 TKL65542 TUH65542 UED65542 UNZ65542 UXV65542 VHR65542 VRN65542 WBJ65542 WLF65542 WVB65542 B131078 IP131078 SL131078 ACH131078 AMD131078 AVZ131078 BFV131078 BPR131078 BZN131078 CJJ131078 CTF131078 DDB131078 DMX131078 DWT131078 EGP131078 EQL131078 FAH131078 FKD131078 FTZ131078 GDV131078 GNR131078 GXN131078 HHJ131078 HRF131078 IBB131078 IKX131078 IUT131078 JEP131078 JOL131078 JYH131078 KID131078 KRZ131078 LBV131078 LLR131078 LVN131078 MFJ131078 MPF131078 MZB131078 NIX131078 NST131078 OCP131078 OML131078 OWH131078 PGD131078 PPZ131078 PZV131078 QJR131078 QTN131078 RDJ131078 RNF131078 RXB131078 SGX131078 SQT131078 TAP131078 TKL131078 TUH131078 UED131078 UNZ131078 UXV131078 VHR131078 VRN131078 WBJ131078 WLF131078 WVB131078 B196614 IP196614 SL196614 ACH196614 AMD196614 AVZ196614 BFV196614 BPR196614 BZN196614 CJJ196614 CTF196614 DDB196614 DMX196614 DWT196614 EGP196614 EQL196614 FAH196614 FKD196614 FTZ196614 GDV196614 GNR196614 GXN196614 HHJ196614 HRF196614 IBB196614 IKX196614 IUT196614 JEP196614 JOL196614 JYH196614 KID196614 KRZ196614 LBV196614 LLR196614 LVN196614 MFJ196614 MPF196614 MZB196614 NIX196614 NST196614 OCP196614 OML196614 OWH196614 PGD196614 PPZ196614 PZV196614 QJR196614 QTN196614 RDJ196614 RNF196614 RXB196614 SGX196614 SQT196614 TAP196614 TKL196614 TUH196614 UED196614 UNZ196614 UXV196614 VHR196614 VRN196614 WBJ196614 WLF196614 WVB196614 B262150 IP262150 SL262150 ACH262150 AMD262150 AVZ262150 BFV262150 BPR262150 BZN262150 CJJ262150 CTF262150 DDB262150 DMX262150 DWT262150 EGP262150 EQL262150 FAH262150 FKD262150 FTZ262150 GDV262150 GNR262150 GXN262150 HHJ262150 HRF262150 IBB262150 IKX262150 IUT262150 JEP262150 JOL262150 JYH262150 KID262150 KRZ262150 LBV262150 LLR262150 LVN262150 MFJ262150 MPF262150 MZB262150 NIX262150 NST262150 OCP262150 OML262150 OWH262150 PGD262150 PPZ262150 PZV262150 QJR262150 QTN262150 RDJ262150 RNF262150 RXB262150 SGX262150 SQT262150 TAP262150 TKL262150 TUH262150 UED262150 UNZ262150 UXV262150 VHR262150 VRN262150 WBJ262150 WLF262150 WVB262150 B327686 IP327686 SL327686 ACH327686 AMD327686 AVZ327686 BFV327686 BPR327686 BZN327686 CJJ327686 CTF327686 DDB327686 DMX327686 DWT327686 EGP327686 EQL327686 FAH327686 FKD327686 FTZ327686 GDV327686 GNR327686 GXN327686 HHJ327686 HRF327686 IBB327686 IKX327686 IUT327686 JEP327686 JOL327686 JYH327686 KID327686 KRZ327686 LBV327686 LLR327686 LVN327686 MFJ327686 MPF327686 MZB327686 NIX327686 NST327686 OCP327686 OML327686 OWH327686 PGD327686 PPZ327686 PZV327686 QJR327686 QTN327686 RDJ327686 RNF327686 RXB327686 SGX327686 SQT327686 TAP327686 TKL327686 TUH327686 UED327686 UNZ327686 UXV327686 VHR327686 VRN327686 WBJ327686 WLF327686 WVB327686 B393222 IP393222 SL393222 ACH393222 AMD393222 AVZ393222 BFV393222 BPR393222 BZN393222 CJJ393222 CTF393222 DDB393222 DMX393222 DWT393222 EGP393222 EQL393222 FAH393222 FKD393222 FTZ393222 GDV393222 GNR393222 GXN393222 HHJ393222 HRF393222 IBB393222 IKX393222 IUT393222 JEP393222 JOL393222 JYH393222 KID393222 KRZ393222 LBV393222 LLR393222 LVN393222 MFJ393222 MPF393222 MZB393222 NIX393222 NST393222 OCP393222 OML393222 OWH393222 PGD393222 PPZ393222 PZV393222 QJR393222 QTN393222 RDJ393222 RNF393222 RXB393222 SGX393222 SQT393222 TAP393222 TKL393222 TUH393222 UED393222 UNZ393222 UXV393222 VHR393222 VRN393222 WBJ393222 WLF393222 WVB393222 B458758 IP458758 SL458758 ACH458758 AMD458758 AVZ458758 BFV458758 BPR458758 BZN458758 CJJ458758 CTF458758 DDB458758 DMX458758 DWT458758 EGP458758 EQL458758 FAH458758 FKD458758 FTZ458758 GDV458758 GNR458758 GXN458758 HHJ458758 HRF458758 IBB458758 IKX458758 IUT458758 JEP458758 JOL458758 JYH458758 KID458758 KRZ458758 LBV458758 LLR458758 LVN458758 MFJ458758 MPF458758 MZB458758 NIX458758 NST458758 OCP458758 OML458758 OWH458758 PGD458758 PPZ458758 PZV458758 QJR458758 QTN458758 RDJ458758 RNF458758 RXB458758 SGX458758 SQT458758 TAP458758 TKL458758 TUH458758 UED458758 UNZ458758 UXV458758 VHR458758 VRN458758 WBJ458758 WLF458758 WVB458758 B524294 IP524294 SL524294 ACH524294 AMD524294 AVZ524294 BFV524294 BPR524294 BZN524294 CJJ524294 CTF524294 DDB524294 DMX524294 DWT524294 EGP524294 EQL524294 FAH524294 FKD524294 FTZ524294 GDV524294 GNR524294 GXN524294 HHJ524294 HRF524294 IBB524294 IKX524294 IUT524294 JEP524294 JOL524294 JYH524294 KID524294 KRZ524294 LBV524294 LLR524294 LVN524294 MFJ524294 MPF524294 MZB524294 NIX524294 NST524294 OCP524294 OML524294 OWH524294 PGD524294 PPZ524294 PZV524294 QJR524294 QTN524294 RDJ524294 RNF524294 RXB524294 SGX524294 SQT524294 TAP524294 TKL524294 TUH524294 UED524294 UNZ524294 UXV524294 VHR524294 VRN524294 WBJ524294 WLF524294 WVB524294 B589830 IP589830 SL589830 ACH589830 AMD589830 AVZ589830 BFV589830 BPR589830 BZN589830 CJJ589830 CTF589830 DDB589830 DMX589830 DWT589830 EGP589830 EQL589830 FAH589830 FKD589830 FTZ589830 GDV589830 GNR589830 GXN589830 HHJ589830 HRF589830 IBB589830 IKX589830 IUT589830 JEP589830 JOL589830 JYH589830 KID589830 KRZ589830 LBV589830 LLR589830 LVN589830 MFJ589830 MPF589830 MZB589830 NIX589830 NST589830 OCP589830 OML589830 OWH589830 PGD589830 PPZ589830 PZV589830 QJR589830 QTN589830 RDJ589830 RNF589830 RXB589830 SGX589830 SQT589830 TAP589830 TKL589830 TUH589830 UED589830 UNZ589830 UXV589830 VHR589830 VRN589830 WBJ589830 WLF589830 WVB589830 B655366 IP655366 SL655366 ACH655366 AMD655366 AVZ655366 BFV655366 BPR655366 BZN655366 CJJ655366 CTF655366 DDB655366 DMX655366 DWT655366 EGP655366 EQL655366 FAH655366 FKD655366 FTZ655366 GDV655366 GNR655366 GXN655366 HHJ655366 HRF655366 IBB655366 IKX655366 IUT655366 JEP655366 JOL655366 JYH655366 KID655366 KRZ655366 LBV655366 LLR655366 LVN655366 MFJ655366 MPF655366 MZB655366 NIX655366 NST655366 OCP655366 OML655366 OWH655366 PGD655366 PPZ655366 PZV655366 QJR655366 QTN655366 RDJ655366 RNF655366 RXB655366 SGX655366 SQT655366 TAP655366 TKL655366 TUH655366 UED655366 UNZ655366 UXV655366 VHR655366 VRN655366 WBJ655366 WLF655366 WVB655366 B720902 IP720902 SL720902 ACH720902 AMD720902 AVZ720902 BFV720902 BPR720902 BZN720902 CJJ720902 CTF720902 DDB720902 DMX720902 DWT720902 EGP720902 EQL720902 FAH720902 FKD720902 FTZ720902 GDV720902 GNR720902 GXN720902 HHJ720902 HRF720902 IBB720902 IKX720902 IUT720902 JEP720902 JOL720902 JYH720902 KID720902 KRZ720902 LBV720902 LLR720902 LVN720902 MFJ720902 MPF720902 MZB720902 NIX720902 NST720902 OCP720902 OML720902 OWH720902 PGD720902 PPZ720902 PZV720902 QJR720902 QTN720902 RDJ720902 RNF720902 RXB720902 SGX720902 SQT720902 TAP720902 TKL720902 TUH720902 UED720902 UNZ720902 UXV720902 VHR720902 VRN720902 WBJ720902 WLF720902 WVB720902 B786438 IP786438 SL786438 ACH786438 AMD786438 AVZ786438 BFV786438 BPR786438 BZN786438 CJJ786438 CTF786438 DDB786438 DMX786438 DWT786438 EGP786438 EQL786438 FAH786438 FKD786438 FTZ786438 GDV786438 GNR786438 GXN786438 HHJ786438 HRF786438 IBB786438 IKX786438 IUT786438 JEP786438 JOL786438 JYH786438 KID786438 KRZ786438 LBV786438 LLR786438 LVN786438 MFJ786438 MPF786438 MZB786438 NIX786438 NST786438 OCP786438 OML786438 OWH786438 PGD786438 PPZ786438 PZV786438 QJR786438 QTN786438 RDJ786438 RNF786438 RXB786438 SGX786438 SQT786438 TAP786438 TKL786438 TUH786438 UED786438 UNZ786438 UXV786438 VHR786438 VRN786438 WBJ786438 WLF786438 WVB786438 B851974 IP851974 SL851974 ACH851974 AMD851974 AVZ851974 BFV851974 BPR851974 BZN851974 CJJ851974 CTF851974 DDB851974 DMX851974 DWT851974 EGP851974 EQL851974 FAH851974 FKD851974 FTZ851974 GDV851974 GNR851974 GXN851974 HHJ851974 HRF851974 IBB851974 IKX851974 IUT851974 JEP851974 JOL851974 JYH851974 KID851974 KRZ851974 LBV851974 LLR851974 LVN851974 MFJ851974 MPF851974 MZB851974 NIX851974 NST851974 OCP851974 OML851974 OWH851974 PGD851974 PPZ851974 PZV851974 QJR851974 QTN851974 RDJ851974 RNF851974 RXB851974 SGX851974 SQT851974 TAP851974 TKL851974 TUH851974 UED851974 UNZ851974 UXV851974 VHR851974 VRN851974 WBJ851974 WLF851974 WVB851974 B917510 IP917510 SL917510 ACH917510 AMD917510 AVZ917510 BFV917510 BPR917510 BZN917510 CJJ917510 CTF917510 DDB917510 DMX917510 DWT917510 EGP917510 EQL917510 FAH917510 FKD917510 FTZ917510 GDV917510 GNR917510 GXN917510 HHJ917510 HRF917510 IBB917510 IKX917510 IUT917510 JEP917510 JOL917510 JYH917510 KID917510 KRZ917510 LBV917510 LLR917510 LVN917510 MFJ917510 MPF917510 MZB917510 NIX917510 NST917510 OCP917510 OML917510 OWH917510 PGD917510 PPZ917510 PZV917510 QJR917510 QTN917510 RDJ917510 RNF917510 RXB917510 SGX917510 SQT917510 TAP917510 TKL917510 TUH917510 UED917510 UNZ917510 UXV917510 VHR917510 VRN917510 WBJ917510 WLF917510 WVB917510 B983046 IP983046 SL983046 ACH983046 AMD983046 AVZ983046 BFV983046 BPR983046 BZN983046 CJJ983046 CTF983046 DDB983046 DMX983046 DWT983046 EGP983046 EQL983046 FAH983046 FKD983046 FTZ983046 GDV983046 GNR983046 GXN983046 HHJ983046 HRF983046 IBB983046 IKX983046 IUT983046 JEP983046 JOL983046 JYH983046 KID983046 KRZ983046 LBV983046 LLR983046 LVN983046 MFJ983046 MPF983046 MZB983046 NIX983046 NST983046 OCP983046 OML983046 OWH983046 PGD983046 PPZ983046 PZV983046 QJR983046 QTN983046 RDJ983046 RNF983046 RXB983046 SGX983046 SQT983046 TAP983046 TKL983046 TUH983046 UED983046 UNZ983046 UXV983046 VHR983046 VRN983046 WBJ983046 WLF983046 WVB983046 H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H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H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H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H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H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H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H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H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H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H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H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H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H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H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IS20:IS22 SO20:SO22 ACK20:ACK22 AMG20:AMG22 AWC20:AWC22 BFY20:BFY22 BPU20:BPU22 BZQ20:BZQ22 CJM20:CJM22 CTI20:CTI22 DDE20:DDE22 DNA20:DNA22 DWW20:DWW22 EGS20:EGS22 EQO20:EQO22 FAK20:FAK22 FKG20:FKG22 FUC20:FUC22 GDY20:GDY22 GNU20:GNU22 GXQ20:GXQ22 HHM20:HHM22 HRI20:HRI22 IBE20:IBE22 ILA20:ILA22 IUW20:IUW22 JES20:JES22 JOO20:JOO22 JYK20:JYK22 KIG20:KIG22 KSC20:KSC22 LBY20:LBY22 LLU20:LLU22 LVQ20:LVQ22 MFM20:MFM22 MPI20:MPI22 MZE20:MZE22 NJA20:NJA22 NSW20:NSW22 OCS20:OCS22 OMO20:OMO22 OWK20:OWK22 PGG20:PGG22 PQC20:PQC22 PZY20:PZY22 QJU20:QJU22 QTQ20:QTQ22 RDM20:RDM22 RNI20:RNI22 RXE20:RXE22 SHA20:SHA22 SQW20:SQW22 TAS20:TAS22 TKO20:TKO22 TUK20:TUK22 UEG20:UEG22 UOC20:UOC22 UXY20:UXY22 VHU20:VHU22 VRQ20:VRQ22 WBM20:WBM22 WLI20:WLI22 WVE20:WVE22 H65551:H65553 IS65551:IS65553 SO65551:SO65553 ACK65551:ACK65553 AMG65551:AMG65553 AWC65551:AWC65553 BFY65551:BFY65553 BPU65551:BPU65553 BZQ65551:BZQ65553 CJM65551:CJM65553 CTI65551:CTI65553 DDE65551:DDE65553 DNA65551:DNA65553 DWW65551:DWW65553 EGS65551:EGS65553 EQO65551:EQO65553 FAK65551:FAK65553 FKG65551:FKG65553 FUC65551:FUC65553 GDY65551:GDY65553 GNU65551:GNU65553 GXQ65551:GXQ65553 HHM65551:HHM65553 HRI65551:HRI65553 IBE65551:IBE65553 ILA65551:ILA65553 IUW65551:IUW65553 JES65551:JES65553 JOO65551:JOO65553 JYK65551:JYK65553 KIG65551:KIG65553 KSC65551:KSC65553 LBY65551:LBY65553 LLU65551:LLU65553 LVQ65551:LVQ65553 MFM65551:MFM65553 MPI65551:MPI65553 MZE65551:MZE65553 NJA65551:NJA65553 NSW65551:NSW65553 OCS65551:OCS65553 OMO65551:OMO65553 OWK65551:OWK65553 PGG65551:PGG65553 PQC65551:PQC65553 PZY65551:PZY65553 QJU65551:QJU65553 QTQ65551:QTQ65553 RDM65551:RDM65553 RNI65551:RNI65553 RXE65551:RXE65553 SHA65551:SHA65553 SQW65551:SQW65553 TAS65551:TAS65553 TKO65551:TKO65553 TUK65551:TUK65553 UEG65551:UEG65553 UOC65551:UOC65553 UXY65551:UXY65553 VHU65551:VHU65553 VRQ65551:VRQ65553 WBM65551:WBM65553 WLI65551:WLI65553 WVE65551:WVE65553 H131087:H131089 IS131087:IS131089 SO131087:SO131089 ACK131087:ACK131089 AMG131087:AMG131089 AWC131087:AWC131089 BFY131087:BFY131089 BPU131087:BPU131089 BZQ131087:BZQ131089 CJM131087:CJM131089 CTI131087:CTI131089 DDE131087:DDE131089 DNA131087:DNA131089 DWW131087:DWW131089 EGS131087:EGS131089 EQO131087:EQO131089 FAK131087:FAK131089 FKG131087:FKG131089 FUC131087:FUC131089 GDY131087:GDY131089 GNU131087:GNU131089 GXQ131087:GXQ131089 HHM131087:HHM131089 HRI131087:HRI131089 IBE131087:IBE131089 ILA131087:ILA131089 IUW131087:IUW131089 JES131087:JES131089 JOO131087:JOO131089 JYK131087:JYK131089 KIG131087:KIG131089 KSC131087:KSC131089 LBY131087:LBY131089 LLU131087:LLU131089 LVQ131087:LVQ131089 MFM131087:MFM131089 MPI131087:MPI131089 MZE131087:MZE131089 NJA131087:NJA131089 NSW131087:NSW131089 OCS131087:OCS131089 OMO131087:OMO131089 OWK131087:OWK131089 PGG131087:PGG131089 PQC131087:PQC131089 PZY131087:PZY131089 QJU131087:QJU131089 QTQ131087:QTQ131089 RDM131087:RDM131089 RNI131087:RNI131089 RXE131087:RXE131089 SHA131087:SHA131089 SQW131087:SQW131089 TAS131087:TAS131089 TKO131087:TKO131089 TUK131087:TUK131089 UEG131087:UEG131089 UOC131087:UOC131089 UXY131087:UXY131089 VHU131087:VHU131089 VRQ131087:VRQ131089 WBM131087:WBM131089 WLI131087:WLI131089 WVE131087:WVE131089 H196623:H196625 IS196623:IS196625 SO196623:SO196625 ACK196623:ACK196625 AMG196623:AMG196625 AWC196623:AWC196625 BFY196623:BFY196625 BPU196623:BPU196625 BZQ196623:BZQ196625 CJM196623:CJM196625 CTI196623:CTI196625 DDE196623:DDE196625 DNA196623:DNA196625 DWW196623:DWW196625 EGS196623:EGS196625 EQO196623:EQO196625 FAK196623:FAK196625 FKG196623:FKG196625 FUC196623:FUC196625 GDY196623:GDY196625 GNU196623:GNU196625 GXQ196623:GXQ196625 HHM196623:HHM196625 HRI196623:HRI196625 IBE196623:IBE196625 ILA196623:ILA196625 IUW196623:IUW196625 JES196623:JES196625 JOO196623:JOO196625 JYK196623:JYK196625 KIG196623:KIG196625 KSC196623:KSC196625 LBY196623:LBY196625 LLU196623:LLU196625 LVQ196623:LVQ196625 MFM196623:MFM196625 MPI196623:MPI196625 MZE196623:MZE196625 NJA196623:NJA196625 NSW196623:NSW196625 OCS196623:OCS196625 OMO196623:OMO196625 OWK196623:OWK196625 PGG196623:PGG196625 PQC196623:PQC196625 PZY196623:PZY196625 QJU196623:QJU196625 QTQ196623:QTQ196625 RDM196623:RDM196625 RNI196623:RNI196625 RXE196623:RXE196625 SHA196623:SHA196625 SQW196623:SQW196625 TAS196623:TAS196625 TKO196623:TKO196625 TUK196623:TUK196625 UEG196623:UEG196625 UOC196623:UOC196625 UXY196623:UXY196625 VHU196623:VHU196625 VRQ196623:VRQ196625 WBM196623:WBM196625 WLI196623:WLI196625 WVE196623:WVE196625 H262159:H262161 IS262159:IS262161 SO262159:SO262161 ACK262159:ACK262161 AMG262159:AMG262161 AWC262159:AWC262161 BFY262159:BFY262161 BPU262159:BPU262161 BZQ262159:BZQ262161 CJM262159:CJM262161 CTI262159:CTI262161 DDE262159:DDE262161 DNA262159:DNA262161 DWW262159:DWW262161 EGS262159:EGS262161 EQO262159:EQO262161 FAK262159:FAK262161 FKG262159:FKG262161 FUC262159:FUC262161 GDY262159:GDY262161 GNU262159:GNU262161 GXQ262159:GXQ262161 HHM262159:HHM262161 HRI262159:HRI262161 IBE262159:IBE262161 ILA262159:ILA262161 IUW262159:IUW262161 JES262159:JES262161 JOO262159:JOO262161 JYK262159:JYK262161 KIG262159:KIG262161 KSC262159:KSC262161 LBY262159:LBY262161 LLU262159:LLU262161 LVQ262159:LVQ262161 MFM262159:MFM262161 MPI262159:MPI262161 MZE262159:MZE262161 NJA262159:NJA262161 NSW262159:NSW262161 OCS262159:OCS262161 OMO262159:OMO262161 OWK262159:OWK262161 PGG262159:PGG262161 PQC262159:PQC262161 PZY262159:PZY262161 QJU262159:QJU262161 QTQ262159:QTQ262161 RDM262159:RDM262161 RNI262159:RNI262161 RXE262159:RXE262161 SHA262159:SHA262161 SQW262159:SQW262161 TAS262159:TAS262161 TKO262159:TKO262161 TUK262159:TUK262161 UEG262159:UEG262161 UOC262159:UOC262161 UXY262159:UXY262161 VHU262159:VHU262161 VRQ262159:VRQ262161 WBM262159:WBM262161 WLI262159:WLI262161 WVE262159:WVE262161 H327695:H327697 IS327695:IS327697 SO327695:SO327697 ACK327695:ACK327697 AMG327695:AMG327697 AWC327695:AWC327697 BFY327695:BFY327697 BPU327695:BPU327697 BZQ327695:BZQ327697 CJM327695:CJM327697 CTI327695:CTI327697 DDE327695:DDE327697 DNA327695:DNA327697 DWW327695:DWW327697 EGS327695:EGS327697 EQO327695:EQO327697 FAK327695:FAK327697 FKG327695:FKG327697 FUC327695:FUC327697 GDY327695:GDY327697 GNU327695:GNU327697 GXQ327695:GXQ327697 HHM327695:HHM327697 HRI327695:HRI327697 IBE327695:IBE327697 ILA327695:ILA327697 IUW327695:IUW327697 JES327695:JES327697 JOO327695:JOO327697 JYK327695:JYK327697 KIG327695:KIG327697 KSC327695:KSC327697 LBY327695:LBY327697 LLU327695:LLU327697 LVQ327695:LVQ327697 MFM327695:MFM327697 MPI327695:MPI327697 MZE327695:MZE327697 NJA327695:NJA327697 NSW327695:NSW327697 OCS327695:OCS327697 OMO327695:OMO327697 OWK327695:OWK327697 PGG327695:PGG327697 PQC327695:PQC327697 PZY327695:PZY327697 QJU327695:QJU327697 QTQ327695:QTQ327697 RDM327695:RDM327697 RNI327695:RNI327697 RXE327695:RXE327697 SHA327695:SHA327697 SQW327695:SQW327697 TAS327695:TAS327697 TKO327695:TKO327697 TUK327695:TUK327697 UEG327695:UEG327697 UOC327695:UOC327697 UXY327695:UXY327697 VHU327695:VHU327697 VRQ327695:VRQ327697 WBM327695:WBM327697 WLI327695:WLI327697 WVE327695:WVE327697 H393231:H393233 IS393231:IS393233 SO393231:SO393233 ACK393231:ACK393233 AMG393231:AMG393233 AWC393231:AWC393233 BFY393231:BFY393233 BPU393231:BPU393233 BZQ393231:BZQ393233 CJM393231:CJM393233 CTI393231:CTI393233 DDE393231:DDE393233 DNA393231:DNA393233 DWW393231:DWW393233 EGS393231:EGS393233 EQO393231:EQO393233 FAK393231:FAK393233 FKG393231:FKG393233 FUC393231:FUC393233 GDY393231:GDY393233 GNU393231:GNU393233 GXQ393231:GXQ393233 HHM393231:HHM393233 HRI393231:HRI393233 IBE393231:IBE393233 ILA393231:ILA393233 IUW393231:IUW393233 JES393231:JES393233 JOO393231:JOO393233 JYK393231:JYK393233 KIG393231:KIG393233 KSC393231:KSC393233 LBY393231:LBY393233 LLU393231:LLU393233 LVQ393231:LVQ393233 MFM393231:MFM393233 MPI393231:MPI393233 MZE393231:MZE393233 NJA393231:NJA393233 NSW393231:NSW393233 OCS393231:OCS393233 OMO393231:OMO393233 OWK393231:OWK393233 PGG393231:PGG393233 PQC393231:PQC393233 PZY393231:PZY393233 QJU393231:QJU393233 QTQ393231:QTQ393233 RDM393231:RDM393233 RNI393231:RNI393233 RXE393231:RXE393233 SHA393231:SHA393233 SQW393231:SQW393233 TAS393231:TAS393233 TKO393231:TKO393233 TUK393231:TUK393233 UEG393231:UEG393233 UOC393231:UOC393233 UXY393231:UXY393233 VHU393231:VHU393233 VRQ393231:VRQ393233 WBM393231:WBM393233 WLI393231:WLI393233 WVE393231:WVE393233 H458767:H458769 IS458767:IS458769 SO458767:SO458769 ACK458767:ACK458769 AMG458767:AMG458769 AWC458767:AWC458769 BFY458767:BFY458769 BPU458767:BPU458769 BZQ458767:BZQ458769 CJM458767:CJM458769 CTI458767:CTI458769 DDE458767:DDE458769 DNA458767:DNA458769 DWW458767:DWW458769 EGS458767:EGS458769 EQO458767:EQO458769 FAK458767:FAK458769 FKG458767:FKG458769 FUC458767:FUC458769 GDY458767:GDY458769 GNU458767:GNU458769 GXQ458767:GXQ458769 HHM458767:HHM458769 HRI458767:HRI458769 IBE458767:IBE458769 ILA458767:ILA458769 IUW458767:IUW458769 JES458767:JES458769 JOO458767:JOO458769 JYK458767:JYK458769 KIG458767:KIG458769 KSC458767:KSC458769 LBY458767:LBY458769 LLU458767:LLU458769 LVQ458767:LVQ458769 MFM458767:MFM458769 MPI458767:MPI458769 MZE458767:MZE458769 NJA458767:NJA458769 NSW458767:NSW458769 OCS458767:OCS458769 OMO458767:OMO458769 OWK458767:OWK458769 PGG458767:PGG458769 PQC458767:PQC458769 PZY458767:PZY458769 QJU458767:QJU458769 QTQ458767:QTQ458769 RDM458767:RDM458769 RNI458767:RNI458769 RXE458767:RXE458769 SHA458767:SHA458769 SQW458767:SQW458769 TAS458767:TAS458769 TKO458767:TKO458769 TUK458767:TUK458769 UEG458767:UEG458769 UOC458767:UOC458769 UXY458767:UXY458769 VHU458767:VHU458769 VRQ458767:VRQ458769 WBM458767:WBM458769 WLI458767:WLI458769 WVE458767:WVE458769 H524303:H524305 IS524303:IS524305 SO524303:SO524305 ACK524303:ACK524305 AMG524303:AMG524305 AWC524303:AWC524305 BFY524303:BFY524305 BPU524303:BPU524305 BZQ524303:BZQ524305 CJM524303:CJM524305 CTI524303:CTI524305 DDE524303:DDE524305 DNA524303:DNA524305 DWW524303:DWW524305 EGS524303:EGS524305 EQO524303:EQO524305 FAK524303:FAK524305 FKG524303:FKG524305 FUC524303:FUC524305 GDY524303:GDY524305 GNU524303:GNU524305 GXQ524303:GXQ524305 HHM524303:HHM524305 HRI524303:HRI524305 IBE524303:IBE524305 ILA524303:ILA524305 IUW524303:IUW524305 JES524303:JES524305 JOO524303:JOO524305 JYK524303:JYK524305 KIG524303:KIG524305 KSC524303:KSC524305 LBY524303:LBY524305 LLU524303:LLU524305 LVQ524303:LVQ524305 MFM524303:MFM524305 MPI524303:MPI524305 MZE524303:MZE524305 NJA524303:NJA524305 NSW524303:NSW524305 OCS524303:OCS524305 OMO524303:OMO524305 OWK524303:OWK524305 PGG524303:PGG524305 PQC524303:PQC524305 PZY524303:PZY524305 QJU524303:QJU524305 QTQ524303:QTQ524305 RDM524303:RDM524305 RNI524303:RNI524305 RXE524303:RXE524305 SHA524303:SHA524305 SQW524303:SQW524305 TAS524303:TAS524305 TKO524303:TKO524305 TUK524303:TUK524305 UEG524303:UEG524305 UOC524303:UOC524305 UXY524303:UXY524305 VHU524303:VHU524305 VRQ524303:VRQ524305 WBM524303:WBM524305 WLI524303:WLI524305 WVE524303:WVE524305 H589839:H589841 IS589839:IS589841 SO589839:SO589841 ACK589839:ACK589841 AMG589839:AMG589841 AWC589839:AWC589841 BFY589839:BFY589841 BPU589839:BPU589841 BZQ589839:BZQ589841 CJM589839:CJM589841 CTI589839:CTI589841 DDE589839:DDE589841 DNA589839:DNA589841 DWW589839:DWW589841 EGS589839:EGS589841 EQO589839:EQO589841 FAK589839:FAK589841 FKG589839:FKG589841 FUC589839:FUC589841 GDY589839:GDY589841 GNU589839:GNU589841 GXQ589839:GXQ589841 HHM589839:HHM589841 HRI589839:HRI589841 IBE589839:IBE589841 ILA589839:ILA589841 IUW589839:IUW589841 JES589839:JES589841 JOO589839:JOO589841 JYK589839:JYK589841 KIG589839:KIG589841 KSC589839:KSC589841 LBY589839:LBY589841 LLU589839:LLU589841 LVQ589839:LVQ589841 MFM589839:MFM589841 MPI589839:MPI589841 MZE589839:MZE589841 NJA589839:NJA589841 NSW589839:NSW589841 OCS589839:OCS589841 OMO589839:OMO589841 OWK589839:OWK589841 PGG589839:PGG589841 PQC589839:PQC589841 PZY589839:PZY589841 QJU589839:QJU589841 QTQ589839:QTQ589841 RDM589839:RDM589841 RNI589839:RNI589841 RXE589839:RXE589841 SHA589839:SHA589841 SQW589839:SQW589841 TAS589839:TAS589841 TKO589839:TKO589841 TUK589839:TUK589841 UEG589839:UEG589841 UOC589839:UOC589841 UXY589839:UXY589841 VHU589839:VHU589841 VRQ589839:VRQ589841 WBM589839:WBM589841 WLI589839:WLI589841 WVE589839:WVE589841 H655375:H655377 IS655375:IS655377 SO655375:SO655377 ACK655375:ACK655377 AMG655375:AMG655377 AWC655375:AWC655377 BFY655375:BFY655377 BPU655375:BPU655377 BZQ655375:BZQ655377 CJM655375:CJM655377 CTI655375:CTI655377 DDE655375:DDE655377 DNA655375:DNA655377 DWW655375:DWW655377 EGS655375:EGS655377 EQO655375:EQO655377 FAK655375:FAK655377 FKG655375:FKG655377 FUC655375:FUC655377 GDY655375:GDY655377 GNU655375:GNU655377 GXQ655375:GXQ655377 HHM655375:HHM655377 HRI655375:HRI655377 IBE655375:IBE655377 ILA655375:ILA655377 IUW655375:IUW655377 JES655375:JES655377 JOO655375:JOO655377 JYK655375:JYK655377 KIG655375:KIG655377 KSC655375:KSC655377 LBY655375:LBY655377 LLU655375:LLU655377 LVQ655375:LVQ655377 MFM655375:MFM655377 MPI655375:MPI655377 MZE655375:MZE655377 NJA655375:NJA655377 NSW655375:NSW655377 OCS655375:OCS655377 OMO655375:OMO655377 OWK655375:OWK655377 PGG655375:PGG655377 PQC655375:PQC655377 PZY655375:PZY655377 QJU655375:QJU655377 QTQ655375:QTQ655377 RDM655375:RDM655377 RNI655375:RNI655377 RXE655375:RXE655377 SHA655375:SHA655377 SQW655375:SQW655377 TAS655375:TAS655377 TKO655375:TKO655377 TUK655375:TUK655377 UEG655375:UEG655377 UOC655375:UOC655377 UXY655375:UXY655377 VHU655375:VHU655377 VRQ655375:VRQ655377 WBM655375:WBM655377 WLI655375:WLI655377 WVE655375:WVE655377 H720911:H720913 IS720911:IS720913 SO720911:SO720913 ACK720911:ACK720913 AMG720911:AMG720913 AWC720911:AWC720913 BFY720911:BFY720913 BPU720911:BPU720913 BZQ720911:BZQ720913 CJM720911:CJM720913 CTI720911:CTI720913 DDE720911:DDE720913 DNA720911:DNA720913 DWW720911:DWW720913 EGS720911:EGS720913 EQO720911:EQO720913 FAK720911:FAK720913 FKG720911:FKG720913 FUC720911:FUC720913 GDY720911:GDY720913 GNU720911:GNU720913 GXQ720911:GXQ720913 HHM720911:HHM720913 HRI720911:HRI720913 IBE720911:IBE720913 ILA720911:ILA720913 IUW720911:IUW720913 JES720911:JES720913 JOO720911:JOO720913 JYK720911:JYK720913 KIG720911:KIG720913 KSC720911:KSC720913 LBY720911:LBY720913 LLU720911:LLU720913 LVQ720911:LVQ720913 MFM720911:MFM720913 MPI720911:MPI720913 MZE720911:MZE720913 NJA720911:NJA720913 NSW720911:NSW720913 OCS720911:OCS720913 OMO720911:OMO720913 OWK720911:OWK720913 PGG720911:PGG720913 PQC720911:PQC720913 PZY720911:PZY720913 QJU720911:QJU720913 QTQ720911:QTQ720913 RDM720911:RDM720913 RNI720911:RNI720913 RXE720911:RXE720913 SHA720911:SHA720913 SQW720911:SQW720913 TAS720911:TAS720913 TKO720911:TKO720913 TUK720911:TUK720913 UEG720911:UEG720913 UOC720911:UOC720913 UXY720911:UXY720913 VHU720911:VHU720913 VRQ720911:VRQ720913 WBM720911:WBM720913 WLI720911:WLI720913 WVE720911:WVE720913 H786447:H786449 IS786447:IS786449 SO786447:SO786449 ACK786447:ACK786449 AMG786447:AMG786449 AWC786447:AWC786449 BFY786447:BFY786449 BPU786447:BPU786449 BZQ786447:BZQ786449 CJM786447:CJM786449 CTI786447:CTI786449 DDE786447:DDE786449 DNA786447:DNA786449 DWW786447:DWW786449 EGS786447:EGS786449 EQO786447:EQO786449 FAK786447:FAK786449 FKG786447:FKG786449 FUC786447:FUC786449 GDY786447:GDY786449 GNU786447:GNU786449 GXQ786447:GXQ786449 HHM786447:HHM786449 HRI786447:HRI786449 IBE786447:IBE786449 ILA786447:ILA786449 IUW786447:IUW786449 JES786447:JES786449 JOO786447:JOO786449 JYK786447:JYK786449 KIG786447:KIG786449 KSC786447:KSC786449 LBY786447:LBY786449 LLU786447:LLU786449 LVQ786447:LVQ786449 MFM786447:MFM786449 MPI786447:MPI786449 MZE786447:MZE786449 NJA786447:NJA786449 NSW786447:NSW786449 OCS786447:OCS786449 OMO786447:OMO786449 OWK786447:OWK786449 PGG786447:PGG786449 PQC786447:PQC786449 PZY786447:PZY786449 QJU786447:QJU786449 QTQ786447:QTQ786449 RDM786447:RDM786449 RNI786447:RNI786449 RXE786447:RXE786449 SHA786447:SHA786449 SQW786447:SQW786449 TAS786447:TAS786449 TKO786447:TKO786449 TUK786447:TUK786449 UEG786447:UEG786449 UOC786447:UOC786449 UXY786447:UXY786449 VHU786447:VHU786449 VRQ786447:VRQ786449 WBM786447:WBM786449 WLI786447:WLI786449 WVE786447:WVE786449 H851983:H851985 IS851983:IS851985 SO851983:SO851985 ACK851983:ACK851985 AMG851983:AMG851985 AWC851983:AWC851985 BFY851983:BFY851985 BPU851983:BPU851985 BZQ851983:BZQ851985 CJM851983:CJM851985 CTI851983:CTI851985 DDE851983:DDE851985 DNA851983:DNA851985 DWW851983:DWW851985 EGS851983:EGS851985 EQO851983:EQO851985 FAK851983:FAK851985 FKG851983:FKG851985 FUC851983:FUC851985 GDY851983:GDY851985 GNU851983:GNU851985 GXQ851983:GXQ851985 HHM851983:HHM851985 HRI851983:HRI851985 IBE851983:IBE851985 ILA851983:ILA851985 IUW851983:IUW851985 JES851983:JES851985 JOO851983:JOO851985 JYK851983:JYK851985 KIG851983:KIG851985 KSC851983:KSC851985 LBY851983:LBY851985 LLU851983:LLU851985 LVQ851983:LVQ851985 MFM851983:MFM851985 MPI851983:MPI851985 MZE851983:MZE851985 NJA851983:NJA851985 NSW851983:NSW851985 OCS851983:OCS851985 OMO851983:OMO851985 OWK851983:OWK851985 PGG851983:PGG851985 PQC851983:PQC851985 PZY851983:PZY851985 QJU851983:QJU851985 QTQ851983:QTQ851985 RDM851983:RDM851985 RNI851983:RNI851985 RXE851983:RXE851985 SHA851983:SHA851985 SQW851983:SQW851985 TAS851983:TAS851985 TKO851983:TKO851985 TUK851983:TUK851985 UEG851983:UEG851985 UOC851983:UOC851985 UXY851983:UXY851985 VHU851983:VHU851985 VRQ851983:VRQ851985 WBM851983:WBM851985 WLI851983:WLI851985 WVE851983:WVE851985 H917519:H917521 IS917519:IS917521 SO917519:SO917521 ACK917519:ACK917521 AMG917519:AMG917521 AWC917519:AWC917521 BFY917519:BFY917521 BPU917519:BPU917521 BZQ917519:BZQ917521 CJM917519:CJM917521 CTI917519:CTI917521 DDE917519:DDE917521 DNA917519:DNA917521 DWW917519:DWW917521 EGS917519:EGS917521 EQO917519:EQO917521 FAK917519:FAK917521 FKG917519:FKG917521 FUC917519:FUC917521 GDY917519:GDY917521 GNU917519:GNU917521 GXQ917519:GXQ917521 HHM917519:HHM917521 HRI917519:HRI917521 IBE917519:IBE917521 ILA917519:ILA917521 IUW917519:IUW917521 JES917519:JES917521 JOO917519:JOO917521 JYK917519:JYK917521 KIG917519:KIG917521 KSC917519:KSC917521 LBY917519:LBY917521 LLU917519:LLU917521 LVQ917519:LVQ917521 MFM917519:MFM917521 MPI917519:MPI917521 MZE917519:MZE917521 NJA917519:NJA917521 NSW917519:NSW917521 OCS917519:OCS917521 OMO917519:OMO917521 OWK917519:OWK917521 PGG917519:PGG917521 PQC917519:PQC917521 PZY917519:PZY917521 QJU917519:QJU917521 QTQ917519:QTQ917521 RDM917519:RDM917521 RNI917519:RNI917521 RXE917519:RXE917521 SHA917519:SHA917521 SQW917519:SQW917521 TAS917519:TAS917521 TKO917519:TKO917521 TUK917519:TUK917521 UEG917519:UEG917521 UOC917519:UOC917521 UXY917519:UXY917521 VHU917519:VHU917521 VRQ917519:VRQ917521 WBM917519:WBM917521 WLI917519:WLI917521 WVE917519:WVE917521 H983055:H983057 IS983055:IS983057 SO983055:SO983057 ACK983055:ACK983057 AMG983055:AMG983057 AWC983055:AWC983057 BFY983055:BFY983057 BPU983055:BPU983057 BZQ983055:BZQ983057 CJM983055:CJM983057 CTI983055:CTI983057 DDE983055:DDE983057 DNA983055:DNA983057 DWW983055:DWW983057 EGS983055:EGS983057 EQO983055:EQO983057 FAK983055:FAK983057 FKG983055:FKG983057 FUC983055:FUC983057 GDY983055:GDY983057 GNU983055:GNU983057 GXQ983055:GXQ983057 HHM983055:HHM983057 HRI983055:HRI983057 IBE983055:IBE983057 ILA983055:ILA983057 IUW983055:IUW983057 JES983055:JES983057 JOO983055:JOO983057 JYK983055:JYK983057 KIG983055:KIG983057 KSC983055:KSC983057 LBY983055:LBY983057 LLU983055:LLU983057 LVQ983055:LVQ983057 MFM983055:MFM983057 MPI983055:MPI983057 MZE983055:MZE983057 NJA983055:NJA983057 NSW983055:NSW983057 OCS983055:OCS983057 OMO983055:OMO983057 OWK983055:OWK983057 PGG983055:PGG983057 PQC983055:PQC983057 PZY983055:PZY983057 QJU983055:QJU983057 QTQ983055:QTQ983057 RDM983055:RDM983057 RNI983055:RNI983057 RXE983055:RXE983057 SHA983055:SHA983057 SQW983055:SQW983057 TAS983055:TAS983057 TKO983055:TKO983057 TUK983055:TUK983057 UEG983055:UEG983057 UOC983055:UOC983057 UXY983055:UXY983057 VHU983055:VHU983057 VRQ983055:VRQ983057 WBM983055:WBM983057 WLI983055:WLI983057 WVE983055:WVE983057 WVD983040:WVE983040 WLH983040:WLI983040 WBL983040:WBM983040 VRP983040:VRQ983040 VHT983040:VHU983040 UXX983040:UXY983040 UOB983040:UOC983040 UEF983040:UEG983040 TUJ983040:TUK983040 TKN983040:TKO983040 TAR983040:TAS983040 SQV983040:SQW983040 SGZ983040:SHA983040 RXD983040:RXE983040 RNH983040:RNI983040 RDL983040:RDM983040 QTP983040:QTQ983040 QJT983040:QJU983040 PZX983040:PZY983040 PQB983040:PQC983040 PGF983040:PGG983040 OWJ983040:OWK983040 OMN983040:OMO983040 OCR983040:OCS983040 NSV983040:NSW983040 NIZ983040:NJA983040 MZD983040:MZE983040 MPH983040:MPI983040 MFL983040:MFM983040 LVP983040:LVQ983040 LLT983040:LLU983040 LBX983040:LBY983040 KSB983040:KSC983040 KIF983040:KIG983040 JYJ983040:JYK983040 JON983040:JOO983040 JER983040:JES983040 IUV983040:IUW983040 IKZ983040:ILA983040 IBD983040:IBE983040 HRH983040:HRI983040 HHL983040:HHM983040 GXP983040:GXQ983040 GNT983040:GNU983040 GDX983040:GDY983040 FUB983040:FUC983040 FKF983040:FKG983040 FAJ983040:FAK983040 EQN983040:EQO983040 EGR983040:EGS983040 DWV983040:DWW983040 DMZ983040:DNA983040 DDD983040:DDE983040 CTH983040:CTI983040 CJL983040:CJM983040 BZP983040:BZQ983040 BPT983040:BPU983040 BFX983040:BFY983040 AWB983040:AWC983040 AMF983040:AMG983040 ACJ983040:ACK983040 SN983040:SO983040 IR983040:IS983040 G983040:H983040 WVD917504:WVE917504 WLH917504:WLI917504 WBL917504:WBM917504 VRP917504:VRQ917504 VHT917504:VHU917504 UXX917504:UXY917504 UOB917504:UOC917504 UEF917504:UEG917504 TUJ917504:TUK917504 TKN917504:TKO917504 TAR917504:TAS917504 SQV917504:SQW917504 SGZ917504:SHA917504 RXD917504:RXE917504 RNH917504:RNI917504 RDL917504:RDM917504 QTP917504:QTQ917504 QJT917504:QJU917504 PZX917504:PZY917504 PQB917504:PQC917504 PGF917504:PGG917504 OWJ917504:OWK917504 OMN917504:OMO917504 OCR917504:OCS917504 NSV917504:NSW917504 NIZ917504:NJA917504 MZD917504:MZE917504 MPH917504:MPI917504 MFL917504:MFM917504 LVP917504:LVQ917504 LLT917504:LLU917504 LBX917504:LBY917504 KSB917504:KSC917504 KIF917504:KIG917504 JYJ917504:JYK917504 JON917504:JOO917504 JER917504:JES917504 IUV917504:IUW917504 IKZ917504:ILA917504 IBD917504:IBE917504 HRH917504:HRI917504 HHL917504:HHM917504 GXP917504:GXQ917504 GNT917504:GNU917504 GDX917504:GDY917504 FUB917504:FUC917504 FKF917504:FKG917504 FAJ917504:FAK917504 EQN917504:EQO917504 EGR917504:EGS917504 DWV917504:DWW917504 DMZ917504:DNA917504 DDD917504:DDE917504 CTH917504:CTI917504 CJL917504:CJM917504 BZP917504:BZQ917504 BPT917504:BPU917504 BFX917504:BFY917504 AWB917504:AWC917504 AMF917504:AMG917504 ACJ917504:ACK917504 SN917504:SO917504 IR917504:IS917504 G917504:H917504 WVD851968:WVE851968 WLH851968:WLI851968 WBL851968:WBM851968 VRP851968:VRQ851968 VHT851968:VHU851968 UXX851968:UXY851968 UOB851968:UOC851968 UEF851968:UEG851968 TUJ851968:TUK851968 TKN851968:TKO851968 TAR851968:TAS851968 SQV851968:SQW851968 SGZ851968:SHA851968 RXD851968:RXE851968 RNH851968:RNI851968 RDL851968:RDM851968 QTP851968:QTQ851968 QJT851968:QJU851968 PZX851968:PZY851968 PQB851968:PQC851968 PGF851968:PGG851968 OWJ851968:OWK851968 OMN851968:OMO851968 OCR851968:OCS851968 NSV851968:NSW851968 NIZ851968:NJA851968 MZD851968:MZE851968 MPH851968:MPI851968 MFL851968:MFM851968 LVP851968:LVQ851968 LLT851968:LLU851968 LBX851968:LBY851968 KSB851968:KSC851968 KIF851968:KIG851968 JYJ851968:JYK851968 JON851968:JOO851968 JER851968:JES851968 IUV851968:IUW851968 IKZ851968:ILA851968 IBD851968:IBE851968 HRH851968:HRI851968 HHL851968:HHM851968 GXP851968:GXQ851968 GNT851968:GNU851968 GDX851968:GDY851968 FUB851968:FUC851968 FKF851968:FKG851968 FAJ851968:FAK851968 EQN851968:EQO851968 EGR851968:EGS851968 DWV851968:DWW851968 DMZ851968:DNA851968 DDD851968:DDE851968 CTH851968:CTI851968 CJL851968:CJM851968 BZP851968:BZQ851968 BPT851968:BPU851968 BFX851968:BFY851968 AWB851968:AWC851968 AMF851968:AMG851968 ACJ851968:ACK851968 SN851968:SO851968 IR851968:IS851968 G851968:H851968 WVD786432:WVE786432 WLH786432:WLI786432 WBL786432:WBM786432 VRP786432:VRQ786432 VHT786432:VHU786432 UXX786432:UXY786432 UOB786432:UOC786432 UEF786432:UEG786432 TUJ786432:TUK786432 TKN786432:TKO786432 TAR786432:TAS786432 SQV786432:SQW786432 SGZ786432:SHA786432 RXD786432:RXE786432 RNH786432:RNI786432 RDL786432:RDM786432 QTP786432:QTQ786432 QJT786432:QJU786432 PZX786432:PZY786432 PQB786432:PQC786432 PGF786432:PGG786432 OWJ786432:OWK786432 OMN786432:OMO786432 OCR786432:OCS786432 NSV786432:NSW786432 NIZ786432:NJA786432 MZD786432:MZE786432 MPH786432:MPI786432 MFL786432:MFM786432 LVP786432:LVQ786432 LLT786432:LLU786432 LBX786432:LBY786432 KSB786432:KSC786432 KIF786432:KIG786432 JYJ786432:JYK786432 JON786432:JOO786432 JER786432:JES786432 IUV786432:IUW786432 IKZ786432:ILA786432 IBD786432:IBE786432 HRH786432:HRI786432 HHL786432:HHM786432 GXP786432:GXQ786432 GNT786432:GNU786432 GDX786432:GDY786432 FUB786432:FUC786432 FKF786432:FKG786432 FAJ786432:FAK786432 EQN786432:EQO786432 EGR786432:EGS786432 DWV786432:DWW786432 DMZ786432:DNA786432 DDD786432:DDE786432 CTH786432:CTI786432 CJL786432:CJM786432 BZP786432:BZQ786432 BPT786432:BPU786432 BFX786432:BFY786432 AWB786432:AWC786432 AMF786432:AMG786432 ACJ786432:ACK786432 SN786432:SO786432 IR786432:IS786432 G786432:H786432 WVD720896:WVE720896 WLH720896:WLI720896 WBL720896:WBM720896 VRP720896:VRQ720896 VHT720896:VHU720896 UXX720896:UXY720896 UOB720896:UOC720896 UEF720896:UEG720896 TUJ720896:TUK720896 TKN720896:TKO720896 TAR720896:TAS720896 SQV720896:SQW720896 SGZ720896:SHA720896 RXD720896:RXE720896 RNH720896:RNI720896 RDL720896:RDM720896 QTP720896:QTQ720896 QJT720896:QJU720896 PZX720896:PZY720896 PQB720896:PQC720896 PGF720896:PGG720896 OWJ720896:OWK720896 OMN720896:OMO720896 OCR720896:OCS720896 NSV720896:NSW720896 NIZ720896:NJA720896 MZD720896:MZE720896 MPH720896:MPI720896 MFL720896:MFM720896 LVP720896:LVQ720896 LLT720896:LLU720896 LBX720896:LBY720896 KSB720896:KSC720896 KIF720896:KIG720896 JYJ720896:JYK720896 JON720896:JOO720896 JER720896:JES720896 IUV720896:IUW720896 IKZ720896:ILA720896 IBD720896:IBE720896 HRH720896:HRI720896 HHL720896:HHM720896 GXP720896:GXQ720896 GNT720896:GNU720896 GDX720896:GDY720896 FUB720896:FUC720896 FKF720896:FKG720896 FAJ720896:FAK720896 EQN720896:EQO720896 EGR720896:EGS720896 DWV720896:DWW720896 DMZ720896:DNA720896 DDD720896:DDE720896 CTH720896:CTI720896 CJL720896:CJM720896 BZP720896:BZQ720896 BPT720896:BPU720896 BFX720896:BFY720896 AWB720896:AWC720896 AMF720896:AMG720896 ACJ720896:ACK720896 SN720896:SO720896 IR720896:IS720896 G720896:H720896 WVD655360:WVE655360 WLH655360:WLI655360 WBL655360:WBM655360 VRP655360:VRQ655360 VHT655360:VHU655360 UXX655360:UXY655360 UOB655360:UOC655360 UEF655360:UEG655360 TUJ655360:TUK655360 TKN655360:TKO655360 TAR655360:TAS655360 SQV655360:SQW655360 SGZ655360:SHA655360 RXD655360:RXE655360 RNH655360:RNI655360 RDL655360:RDM655360 QTP655360:QTQ655360 QJT655360:QJU655360 PZX655360:PZY655360 PQB655360:PQC655360 PGF655360:PGG655360 OWJ655360:OWK655360 OMN655360:OMO655360 OCR655360:OCS655360 NSV655360:NSW655360 NIZ655360:NJA655360 MZD655360:MZE655360 MPH655360:MPI655360 MFL655360:MFM655360 LVP655360:LVQ655360 LLT655360:LLU655360 LBX655360:LBY655360 KSB655360:KSC655360 KIF655360:KIG655360 JYJ655360:JYK655360 JON655360:JOO655360 JER655360:JES655360 IUV655360:IUW655360 IKZ655360:ILA655360 IBD655360:IBE655360 HRH655360:HRI655360 HHL655360:HHM655360 GXP655360:GXQ655360 GNT655360:GNU655360 GDX655360:GDY655360 FUB655360:FUC655360 FKF655360:FKG655360 FAJ655360:FAK655360 EQN655360:EQO655360 EGR655360:EGS655360 DWV655360:DWW655360 DMZ655360:DNA655360 DDD655360:DDE655360 CTH655360:CTI655360 CJL655360:CJM655360 BZP655360:BZQ655360 BPT655360:BPU655360 BFX655360:BFY655360 AWB655360:AWC655360 AMF655360:AMG655360 ACJ655360:ACK655360 SN655360:SO655360 IR655360:IS655360 G655360:H655360 WVD589824:WVE589824 WLH589824:WLI589824 WBL589824:WBM589824 VRP589824:VRQ589824 VHT589824:VHU589824 UXX589824:UXY589824 UOB589824:UOC589824 UEF589824:UEG589824 TUJ589824:TUK589824 TKN589824:TKO589824 TAR589824:TAS589824 SQV589824:SQW589824 SGZ589824:SHA589824 RXD589824:RXE589824 RNH589824:RNI589824 RDL589824:RDM589824 QTP589824:QTQ589824 QJT589824:QJU589824 PZX589824:PZY589824 PQB589824:PQC589824 PGF589824:PGG589824 OWJ589824:OWK589824 OMN589824:OMO589824 OCR589824:OCS589824 NSV589824:NSW589824 NIZ589824:NJA589824 MZD589824:MZE589824 MPH589824:MPI589824 MFL589824:MFM589824 LVP589824:LVQ589824 LLT589824:LLU589824 LBX589824:LBY589824 KSB589824:KSC589824 KIF589824:KIG589824 JYJ589824:JYK589824 JON589824:JOO589824 JER589824:JES589824 IUV589824:IUW589824 IKZ589824:ILA589824 IBD589824:IBE589824 HRH589824:HRI589824 HHL589824:HHM589824 GXP589824:GXQ589824 GNT589824:GNU589824 GDX589824:GDY589824 FUB589824:FUC589824 FKF589824:FKG589824 FAJ589824:FAK589824 EQN589824:EQO589824 EGR589824:EGS589824 DWV589824:DWW589824 DMZ589824:DNA589824 DDD589824:DDE589824 CTH589824:CTI589824 CJL589824:CJM589824 BZP589824:BZQ589824 BPT589824:BPU589824 BFX589824:BFY589824 AWB589824:AWC589824 AMF589824:AMG589824 ACJ589824:ACK589824 SN589824:SO589824 IR589824:IS589824 G589824:H589824 WVD524288:WVE524288 WLH524288:WLI524288 WBL524288:WBM524288 VRP524288:VRQ524288 VHT524288:VHU524288 UXX524288:UXY524288 UOB524288:UOC524288 UEF524288:UEG524288 TUJ524288:TUK524288 TKN524288:TKO524288 TAR524288:TAS524288 SQV524288:SQW524288 SGZ524288:SHA524288 RXD524288:RXE524288 RNH524288:RNI524288 RDL524288:RDM524288 QTP524288:QTQ524288 QJT524288:QJU524288 PZX524288:PZY524288 PQB524288:PQC524288 PGF524288:PGG524288 OWJ524288:OWK524288 OMN524288:OMO524288 OCR524288:OCS524288 NSV524288:NSW524288 NIZ524288:NJA524288 MZD524288:MZE524288 MPH524288:MPI524288 MFL524288:MFM524288 LVP524288:LVQ524288 LLT524288:LLU524288 LBX524288:LBY524288 KSB524288:KSC524288 KIF524288:KIG524288 JYJ524288:JYK524288 JON524288:JOO524288 JER524288:JES524288 IUV524288:IUW524288 IKZ524288:ILA524288 IBD524288:IBE524288 HRH524288:HRI524288 HHL524288:HHM524288 GXP524288:GXQ524288 GNT524288:GNU524288 GDX524288:GDY524288 FUB524288:FUC524288 FKF524288:FKG524288 FAJ524288:FAK524288 EQN524288:EQO524288 EGR524288:EGS524288 DWV524288:DWW524288 DMZ524288:DNA524288 DDD524288:DDE524288 CTH524288:CTI524288 CJL524288:CJM524288 BZP524288:BZQ524288 BPT524288:BPU524288 BFX524288:BFY524288 AWB524288:AWC524288 AMF524288:AMG524288 ACJ524288:ACK524288 SN524288:SO524288 IR524288:IS524288 G524288:H524288 WVD458752:WVE458752 WLH458752:WLI458752 WBL458752:WBM458752 VRP458752:VRQ458752 VHT458752:VHU458752 UXX458752:UXY458752 UOB458752:UOC458752 UEF458752:UEG458752 TUJ458752:TUK458752 TKN458752:TKO458752 TAR458752:TAS458752 SQV458752:SQW458752 SGZ458752:SHA458752 RXD458752:RXE458752 RNH458752:RNI458752 RDL458752:RDM458752 QTP458752:QTQ458752 QJT458752:QJU458752 PZX458752:PZY458752 PQB458752:PQC458752 PGF458752:PGG458752 OWJ458752:OWK458752 OMN458752:OMO458752 OCR458752:OCS458752 NSV458752:NSW458752 NIZ458752:NJA458752 MZD458752:MZE458752 MPH458752:MPI458752 MFL458752:MFM458752 LVP458752:LVQ458752 LLT458752:LLU458752 LBX458752:LBY458752 KSB458752:KSC458752 KIF458752:KIG458752 JYJ458752:JYK458752 JON458752:JOO458752 JER458752:JES458752 IUV458752:IUW458752 IKZ458752:ILA458752 IBD458752:IBE458752 HRH458752:HRI458752 HHL458752:HHM458752 GXP458752:GXQ458752 GNT458752:GNU458752 GDX458752:GDY458752 FUB458752:FUC458752 FKF458752:FKG458752 FAJ458752:FAK458752 EQN458752:EQO458752 EGR458752:EGS458752 DWV458752:DWW458752 DMZ458752:DNA458752 DDD458752:DDE458752 CTH458752:CTI458752 CJL458752:CJM458752 BZP458752:BZQ458752 BPT458752:BPU458752 BFX458752:BFY458752 AWB458752:AWC458752 AMF458752:AMG458752 ACJ458752:ACK458752 SN458752:SO458752 IR458752:IS458752 G458752:H458752 WVD393216:WVE393216 WLH393216:WLI393216 WBL393216:WBM393216 VRP393216:VRQ393216 VHT393216:VHU393216 UXX393216:UXY393216 UOB393216:UOC393216 UEF393216:UEG393216 TUJ393216:TUK393216 TKN393216:TKO393216 TAR393216:TAS393216 SQV393216:SQW393216 SGZ393216:SHA393216 RXD393216:RXE393216 RNH393216:RNI393216 RDL393216:RDM393216 QTP393216:QTQ393216 QJT393216:QJU393216 PZX393216:PZY393216 PQB393216:PQC393216 PGF393216:PGG393216 OWJ393216:OWK393216 OMN393216:OMO393216 OCR393216:OCS393216 NSV393216:NSW393216 NIZ393216:NJA393216 MZD393216:MZE393216 MPH393216:MPI393216 MFL393216:MFM393216 LVP393216:LVQ393216 LLT393216:LLU393216 LBX393216:LBY393216 KSB393216:KSC393216 KIF393216:KIG393216 JYJ393216:JYK393216 JON393216:JOO393216 JER393216:JES393216 IUV393216:IUW393216 IKZ393216:ILA393216 IBD393216:IBE393216 HRH393216:HRI393216 HHL393216:HHM393216 GXP393216:GXQ393216 GNT393216:GNU393216 GDX393216:GDY393216 FUB393216:FUC393216 FKF393216:FKG393216 FAJ393216:FAK393216 EQN393216:EQO393216 EGR393216:EGS393216 DWV393216:DWW393216 DMZ393216:DNA393216 DDD393216:DDE393216 CTH393216:CTI393216 CJL393216:CJM393216 BZP393216:BZQ393216 BPT393216:BPU393216 BFX393216:BFY393216 AWB393216:AWC393216 AMF393216:AMG393216 ACJ393216:ACK393216 SN393216:SO393216 IR393216:IS393216 G393216:H393216 WVD327680:WVE327680 WLH327680:WLI327680 WBL327680:WBM327680 VRP327680:VRQ327680 VHT327680:VHU327680 UXX327680:UXY327680 UOB327680:UOC327680 UEF327680:UEG327680 TUJ327680:TUK327680 TKN327680:TKO327680 TAR327680:TAS327680 SQV327680:SQW327680 SGZ327680:SHA327680 RXD327680:RXE327680 RNH327680:RNI327680 RDL327680:RDM327680 QTP327680:QTQ327680 QJT327680:QJU327680 PZX327680:PZY327680 PQB327680:PQC327680 PGF327680:PGG327680 OWJ327680:OWK327680 OMN327680:OMO327680 OCR327680:OCS327680 NSV327680:NSW327680 NIZ327680:NJA327680 MZD327680:MZE327680 MPH327680:MPI327680 MFL327680:MFM327680 LVP327680:LVQ327680 LLT327680:LLU327680 LBX327680:LBY327680 KSB327680:KSC327680 KIF327680:KIG327680 JYJ327680:JYK327680 JON327680:JOO327680 JER327680:JES327680 IUV327680:IUW327680 IKZ327680:ILA327680 IBD327680:IBE327680 HRH327680:HRI327680 HHL327680:HHM327680 GXP327680:GXQ327680 GNT327680:GNU327680 GDX327680:GDY327680 FUB327680:FUC327680 FKF327680:FKG327680 FAJ327680:FAK327680 EQN327680:EQO327680 EGR327680:EGS327680 DWV327680:DWW327680 DMZ327680:DNA327680 DDD327680:DDE327680 CTH327680:CTI327680 CJL327680:CJM327680 BZP327680:BZQ327680 BPT327680:BPU327680 BFX327680:BFY327680 AWB327680:AWC327680 AMF327680:AMG327680 ACJ327680:ACK327680 SN327680:SO327680 IR327680:IS327680 G327680:H327680 WVD262144:WVE262144 WLH262144:WLI262144 WBL262144:WBM262144 VRP262144:VRQ262144 VHT262144:VHU262144 UXX262144:UXY262144 UOB262144:UOC262144 UEF262144:UEG262144 TUJ262144:TUK262144 TKN262144:TKO262144 TAR262144:TAS262144 SQV262144:SQW262144 SGZ262144:SHA262144 RXD262144:RXE262144 RNH262144:RNI262144 RDL262144:RDM262144 QTP262144:QTQ262144 QJT262144:QJU262144 PZX262144:PZY262144 PQB262144:PQC262144 PGF262144:PGG262144 OWJ262144:OWK262144 OMN262144:OMO262144 OCR262144:OCS262144 NSV262144:NSW262144 NIZ262144:NJA262144 MZD262144:MZE262144 MPH262144:MPI262144 MFL262144:MFM262144 LVP262144:LVQ262144 LLT262144:LLU262144 LBX262144:LBY262144 KSB262144:KSC262144 KIF262144:KIG262144 JYJ262144:JYK262144 JON262144:JOO262144 JER262144:JES262144 IUV262144:IUW262144 IKZ262144:ILA262144 IBD262144:IBE262144 HRH262144:HRI262144 HHL262144:HHM262144 GXP262144:GXQ262144 GNT262144:GNU262144 GDX262144:GDY262144 FUB262144:FUC262144 FKF262144:FKG262144 FAJ262144:FAK262144 EQN262144:EQO262144 EGR262144:EGS262144 DWV262144:DWW262144 DMZ262144:DNA262144 DDD262144:DDE262144 CTH262144:CTI262144 CJL262144:CJM262144 BZP262144:BZQ262144 BPT262144:BPU262144 BFX262144:BFY262144 AWB262144:AWC262144 AMF262144:AMG262144 ACJ262144:ACK262144 SN262144:SO262144 IR262144:IS262144 G262144:H262144 WVD196608:WVE196608 WLH196608:WLI196608 WBL196608:WBM196608 VRP196608:VRQ196608 VHT196608:VHU196608 UXX196608:UXY196608 UOB196608:UOC196608 UEF196608:UEG196608 TUJ196608:TUK196608 TKN196608:TKO196608 TAR196608:TAS196608 SQV196608:SQW196608 SGZ196608:SHA196608 RXD196608:RXE196608 RNH196608:RNI196608 RDL196608:RDM196608 QTP196608:QTQ196608 QJT196608:QJU196608 PZX196608:PZY196608 PQB196608:PQC196608 PGF196608:PGG196608 OWJ196608:OWK196608 OMN196608:OMO196608 OCR196608:OCS196608 NSV196608:NSW196608 NIZ196608:NJA196608 MZD196608:MZE196608 MPH196608:MPI196608 MFL196608:MFM196608 LVP196608:LVQ196608 LLT196608:LLU196608 LBX196608:LBY196608 KSB196608:KSC196608 KIF196608:KIG196608 JYJ196608:JYK196608 JON196608:JOO196608 JER196608:JES196608 IUV196608:IUW196608 IKZ196608:ILA196608 IBD196608:IBE196608 HRH196608:HRI196608 HHL196608:HHM196608 GXP196608:GXQ196608 GNT196608:GNU196608 GDX196608:GDY196608 FUB196608:FUC196608 FKF196608:FKG196608 FAJ196608:FAK196608 EQN196608:EQO196608 EGR196608:EGS196608 DWV196608:DWW196608 DMZ196608:DNA196608 DDD196608:DDE196608 CTH196608:CTI196608 CJL196608:CJM196608 BZP196608:BZQ196608 BPT196608:BPU196608 BFX196608:BFY196608 AWB196608:AWC196608 AMF196608:AMG196608 ACJ196608:ACK196608 SN196608:SO196608 IR196608:IS196608 G196608:H196608 WVD131072:WVE131072 WLH131072:WLI131072 WBL131072:WBM131072 VRP131072:VRQ131072 VHT131072:VHU131072 UXX131072:UXY131072 UOB131072:UOC131072 UEF131072:UEG131072 TUJ131072:TUK131072 TKN131072:TKO131072 TAR131072:TAS131072 SQV131072:SQW131072 SGZ131072:SHA131072 RXD131072:RXE131072 RNH131072:RNI131072 RDL131072:RDM131072 QTP131072:QTQ131072 QJT131072:QJU131072 PZX131072:PZY131072 PQB131072:PQC131072 PGF131072:PGG131072 OWJ131072:OWK131072 OMN131072:OMO131072 OCR131072:OCS131072 NSV131072:NSW131072 NIZ131072:NJA131072 MZD131072:MZE131072 MPH131072:MPI131072 MFL131072:MFM131072 LVP131072:LVQ131072 LLT131072:LLU131072 LBX131072:LBY131072 KSB131072:KSC131072 KIF131072:KIG131072 JYJ131072:JYK131072 JON131072:JOO131072 JER131072:JES131072 IUV131072:IUW131072 IKZ131072:ILA131072 IBD131072:IBE131072 HRH131072:HRI131072 HHL131072:HHM131072 GXP131072:GXQ131072 GNT131072:GNU131072 GDX131072:GDY131072 FUB131072:FUC131072 FKF131072:FKG131072 FAJ131072:FAK131072 EQN131072:EQO131072 EGR131072:EGS131072 DWV131072:DWW131072 DMZ131072:DNA131072 DDD131072:DDE131072 CTH131072:CTI131072 CJL131072:CJM131072 BZP131072:BZQ131072 BPT131072:BPU131072 BFX131072:BFY131072 AWB131072:AWC131072 AMF131072:AMG131072 ACJ131072:ACK131072 SN131072:SO131072 IR131072:IS131072 G131072:H131072 WVD65536:WVE65536 WLH65536:WLI65536 WBL65536:WBM65536 VRP65536:VRQ65536 VHT65536:VHU65536 UXX65536:UXY65536 UOB65536:UOC65536 UEF65536:UEG65536 TUJ65536:TUK65536 TKN65536:TKO65536 TAR65536:TAS65536 SQV65536:SQW65536 SGZ65536:SHA65536 RXD65536:RXE65536 RNH65536:RNI65536 RDL65536:RDM65536 QTP65536:QTQ65536 QJT65536:QJU65536 PZX65536:PZY65536 PQB65536:PQC65536 PGF65536:PGG65536 OWJ65536:OWK65536 OMN65536:OMO65536 OCR65536:OCS65536 NSV65536:NSW65536 NIZ65536:NJA65536 MZD65536:MZE65536 MPH65536:MPI65536 MFL65536:MFM65536 LVP65536:LVQ65536 LLT65536:LLU65536 LBX65536:LBY65536 KSB65536:KSC65536 KIF65536:KIG65536 JYJ65536:JYK65536 JON65536:JOO65536 JER65536:JES65536 IUV65536:IUW65536 IKZ65536:ILA65536 IBD65536:IBE65536 HRH65536:HRI65536 HHL65536:HHM65536 GXP65536:GXQ65536 GNT65536:GNU65536 GDX65536:GDY65536 FUB65536:FUC65536 FKF65536:FKG65536 FAJ65536:FAK65536 EQN65536:EQO65536 EGR65536:EGS65536 DWV65536:DWW65536 DMZ65536:DNA65536 DDD65536:DDE65536 CTH65536:CTI65536 CJL65536:CJM65536 BZP65536:BZQ65536 BPT65536:BPU65536 BFX65536:BFY65536 AWB65536:AWC65536 AMF65536:AMG65536 ACJ65536:ACK65536 SN65536:SO65536 IR65536:IS65536 G65536:H65536 WVD6:WVE6 WLH6:WLI6 WBL6:WBM6 VRP6:VRQ6 VHT6:VHU6 UXX6:UXY6 UOB6:UOC6 UEF6:UEG6 TUJ6:TUK6 TKN6:TKO6 TAR6:TAS6 SQV6:SQW6 SGZ6:SHA6 RXD6:RXE6 RNH6:RNI6 RDL6:RDM6 QTP6:QTQ6 QJT6:QJU6 PZX6:PZY6 PQB6:PQC6 PGF6:PGG6 OWJ6:OWK6 OMN6:OMO6 OCR6:OCS6 NSV6:NSW6 NIZ6:NJA6 MZD6:MZE6 MPH6:MPI6 MFL6:MFM6 LVP6:LVQ6 LLT6:LLU6 LBX6:LBY6 KSB6:KSC6 KIF6:KIG6 JYJ6:JYK6 JON6:JOO6 JER6:JES6 IUV6:IUW6 IKZ6:ILA6 IBD6:IBE6 HRH6:HRI6 HHL6:HHM6 GXP6:GXQ6 GNT6:GNU6 GDX6:GDY6 FUB6:FUC6 FKF6:FKG6 FAJ6:FAK6 EQN6:EQO6 EGR6:EGS6 DWV6:DWW6 DMZ6:DNA6 DDD6:DDE6 CTH6:CTI6 CJL6:CJM6 BZP6:BZQ6 BPT6:BPU6 BFX6:BFY6 AWB6:AWC6 AMF6:AMG6 ACJ6:ACK6 SN6:SO6 IR6:IS6" xr:uid="{00000000-0002-0000-0000-000000000000}">
      <formula1>#REF!</formula1>
    </dataValidation>
    <dataValidation type="list" showInputMessage="1" showErrorMessage="1" sqref="WVD983063 WLH983063 WBL983063 VRP983063 VHT983063 UXX983063 UOB983063 UEF983063 TUJ983063 TKN983063 TAR983063 SQV983063 SGZ983063 RXD983063 RNH983063 RDL983063 QTP983063 QJT983063 PZX983063 PQB983063 PGF983063 OWJ983063 OMN983063 OCR983063 NSV983063 NIZ983063 MZD983063 MPH983063 MFL983063 LVP983063 LLT983063 LBX983063 KSB983063 KIF983063 JYJ983063 JON983063 JER983063 IUV983063 IKZ983063 IBD983063 HRH983063 HHL983063 GXP983063 GNT983063 GDX983063 FUB983063 FKF983063 FAJ983063 EQN983063 EGR983063 DWV983063 DMZ983063 DDD983063 CTH983063 CJL983063 BZP983063 BPT983063 BFX983063 AWB983063 AMF983063 ACJ983063 SN983063 IR983063 G983063 WVD917527 WLH917527 WBL917527 VRP917527 VHT917527 UXX917527 UOB917527 UEF917527 TUJ917527 TKN917527 TAR917527 SQV917527 SGZ917527 RXD917527 RNH917527 RDL917527 QTP917527 QJT917527 PZX917527 PQB917527 PGF917527 OWJ917527 OMN917527 OCR917527 NSV917527 NIZ917527 MZD917527 MPH917527 MFL917527 LVP917527 LLT917527 LBX917527 KSB917527 KIF917527 JYJ917527 JON917527 JER917527 IUV917527 IKZ917527 IBD917527 HRH917527 HHL917527 GXP917527 GNT917527 GDX917527 FUB917527 FKF917527 FAJ917527 EQN917527 EGR917527 DWV917527 DMZ917527 DDD917527 CTH917527 CJL917527 BZP917527 BPT917527 BFX917527 AWB917527 AMF917527 ACJ917527 SN917527 IR917527 G917527 WVD851991 WLH851991 WBL851991 VRP851991 VHT851991 UXX851991 UOB851991 UEF851991 TUJ851991 TKN851991 TAR851991 SQV851991 SGZ851991 RXD851991 RNH851991 RDL851991 QTP851991 QJT851991 PZX851991 PQB851991 PGF851991 OWJ851991 OMN851991 OCR851991 NSV851991 NIZ851991 MZD851991 MPH851991 MFL851991 LVP851991 LLT851991 LBX851991 KSB851991 KIF851991 JYJ851991 JON851991 JER851991 IUV851991 IKZ851991 IBD851991 HRH851991 HHL851991 GXP851991 GNT851991 GDX851991 FUB851991 FKF851991 FAJ851991 EQN851991 EGR851991 DWV851991 DMZ851991 DDD851991 CTH851991 CJL851991 BZP851991 BPT851991 BFX851991 AWB851991 AMF851991 ACJ851991 SN851991 IR851991 G851991 WVD786455 WLH786455 WBL786455 VRP786455 VHT786455 UXX786455 UOB786455 UEF786455 TUJ786455 TKN786455 TAR786455 SQV786455 SGZ786455 RXD786455 RNH786455 RDL786455 QTP786455 QJT786455 PZX786455 PQB786455 PGF786455 OWJ786455 OMN786455 OCR786455 NSV786455 NIZ786455 MZD786455 MPH786455 MFL786455 LVP786455 LLT786455 LBX786455 KSB786455 KIF786455 JYJ786455 JON786455 JER786455 IUV786455 IKZ786455 IBD786455 HRH786455 HHL786455 GXP786455 GNT786455 GDX786455 FUB786455 FKF786455 FAJ786455 EQN786455 EGR786455 DWV786455 DMZ786455 DDD786455 CTH786455 CJL786455 BZP786455 BPT786455 BFX786455 AWB786455 AMF786455 ACJ786455 SN786455 IR786455 G786455 WVD720919 WLH720919 WBL720919 VRP720919 VHT720919 UXX720919 UOB720919 UEF720919 TUJ720919 TKN720919 TAR720919 SQV720919 SGZ720919 RXD720919 RNH720919 RDL720919 QTP720919 QJT720919 PZX720919 PQB720919 PGF720919 OWJ720919 OMN720919 OCR720919 NSV720919 NIZ720919 MZD720919 MPH720919 MFL720919 LVP720919 LLT720919 LBX720919 KSB720919 KIF720919 JYJ720919 JON720919 JER720919 IUV720919 IKZ720919 IBD720919 HRH720919 HHL720919 GXP720919 GNT720919 GDX720919 FUB720919 FKF720919 FAJ720919 EQN720919 EGR720919 DWV720919 DMZ720919 DDD720919 CTH720919 CJL720919 BZP720919 BPT720919 BFX720919 AWB720919 AMF720919 ACJ720919 SN720919 IR720919 G720919 WVD655383 WLH655383 WBL655383 VRP655383 VHT655383 UXX655383 UOB655383 UEF655383 TUJ655383 TKN655383 TAR655383 SQV655383 SGZ655383 RXD655383 RNH655383 RDL655383 QTP655383 QJT655383 PZX655383 PQB655383 PGF655383 OWJ655383 OMN655383 OCR655383 NSV655383 NIZ655383 MZD655383 MPH655383 MFL655383 LVP655383 LLT655383 LBX655383 KSB655383 KIF655383 JYJ655383 JON655383 JER655383 IUV655383 IKZ655383 IBD655383 HRH655383 HHL655383 GXP655383 GNT655383 GDX655383 FUB655383 FKF655383 FAJ655383 EQN655383 EGR655383 DWV655383 DMZ655383 DDD655383 CTH655383 CJL655383 BZP655383 BPT655383 BFX655383 AWB655383 AMF655383 ACJ655383 SN655383 IR655383 G655383 WVD589847 WLH589847 WBL589847 VRP589847 VHT589847 UXX589847 UOB589847 UEF589847 TUJ589847 TKN589847 TAR589847 SQV589847 SGZ589847 RXD589847 RNH589847 RDL589847 QTP589847 QJT589847 PZX589847 PQB589847 PGF589847 OWJ589847 OMN589847 OCR589847 NSV589847 NIZ589847 MZD589847 MPH589847 MFL589847 LVP589847 LLT589847 LBX589847 KSB589847 KIF589847 JYJ589847 JON589847 JER589847 IUV589847 IKZ589847 IBD589847 HRH589847 HHL589847 GXP589847 GNT589847 GDX589847 FUB589847 FKF589847 FAJ589847 EQN589847 EGR589847 DWV589847 DMZ589847 DDD589847 CTH589847 CJL589847 BZP589847 BPT589847 BFX589847 AWB589847 AMF589847 ACJ589847 SN589847 IR589847 G589847 WVD524311 WLH524311 WBL524311 VRP524311 VHT524311 UXX524311 UOB524311 UEF524311 TUJ524311 TKN524311 TAR524311 SQV524311 SGZ524311 RXD524311 RNH524311 RDL524311 QTP524311 QJT524311 PZX524311 PQB524311 PGF524311 OWJ524311 OMN524311 OCR524311 NSV524311 NIZ524311 MZD524311 MPH524311 MFL524311 LVP524311 LLT524311 LBX524311 KSB524311 KIF524311 JYJ524311 JON524311 JER524311 IUV524311 IKZ524311 IBD524311 HRH524311 HHL524311 GXP524311 GNT524311 GDX524311 FUB524311 FKF524311 FAJ524311 EQN524311 EGR524311 DWV524311 DMZ524311 DDD524311 CTH524311 CJL524311 BZP524311 BPT524311 BFX524311 AWB524311 AMF524311 ACJ524311 SN524311 IR524311 G524311 WVD458775 WLH458775 WBL458775 VRP458775 VHT458775 UXX458775 UOB458775 UEF458775 TUJ458775 TKN458775 TAR458775 SQV458775 SGZ458775 RXD458775 RNH458775 RDL458775 QTP458775 QJT458775 PZX458775 PQB458775 PGF458775 OWJ458775 OMN458775 OCR458775 NSV458775 NIZ458775 MZD458775 MPH458775 MFL458775 LVP458775 LLT458775 LBX458775 KSB458775 KIF458775 JYJ458775 JON458775 JER458775 IUV458775 IKZ458775 IBD458775 HRH458775 HHL458775 GXP458775 GNT458775 GDX458775 FUB458775 FKF458775 FAJ458775 EQN458775 EGR458775 DWV458775 DMZ458775 DDD458775 CTH458775 CJL458775 BZP458775 BPT458775 BFX458775 AWB458775 AMF458775 ACJ458775 SN458775 IR458775 G458775 WVD393239 WLH393239 WBL393239 VRP393239 VHT393239 UXX393239 UOB393239 UEF393239 TUJ393239 TKN393239 TAR393239 SQV393239 SGZ393239 RXD393239 RNH393239 RDL393239 QTP393239 QJT393239 PZX393239 PQB393239 PGF393239 OWJ393239 OMN393239 OCR393239 NSV393239 NIZ393239 MZD393239 MPH393239 MFL393239 LVP393239 LLT393239 LBX393239 KSB393239 KIF393239 JYJ393239 JON393239 JER393239 IUV393239 IKZ393239 IBD393239 HRH393239 HHL393239 GXP393239 GNT393239 GDX393239 FUB393239 FKF393239 FAJ393239 EQN393239 EGR393239 DWV393239 DMZ393239 DDD393239 CTH393239 CJL393239 BZP393239 BPT393239 BFX393239 AWB393239 AMF393239 ACJ393239 SN393239 IR393239 G393239 WVD327703 WLH327703 WBL327703 VRP327703 VHT327703 UXX327703 UOB327703 UEF327703 TUJ327703 TKN327703 TAR327703 SQV327703 SGZ327703 RXD327703 RNH327703 RDL327703 QTP327703 QJT327703 PZX327703 PQB327703 PGF327703 OWJ327703 OMN327703 OCR327703 NSV327703 NIZ327703 MZD327703 MPH327703 MFL327703 LVP327703 LLT327703 LBX327703 KSB327703 KIF327703 JYJ327703 JON327703 JER327703 IUV327703 IKZ327703 IBD327703 HRH327703 HHL327703 GXP327703 GNT327703 GDX327703 FUB327703 FKF327703 FAJ327703 EQN327703 EGR327703 DWV327703 DMZ327703 DDD327703 CTH327703 CJL327703 BZP327703 BPT327703 BFX327703 AWB327703 AMF327703 ACJ327703 SN327703 IR327703 G327703 WVD262167 WLH262167 WBL262167 VRP262167 VHT262167 UXX262167 UOB262167 UEF262167 TUJ262167 TKN262167 TAR262167 SQV262167 SGZ262167 RXD262167 RNH262167 RDL262167 QTP262167 QJT262167 PZX262167 PQB262167 PGF262167 OWJ262167 OMN262167 OCR262167 NSV262167 NIZ262167 MZD262167 MPH262167 MFL262167 LVP262167 LLT262167 LBX262167 KSB262167 KIF262167 JYJ262167 JON262167 JER262167 IUV262167 IKZ262167 IBD262167 HRH262167 HHL262167 GXP262167 GNT262167 GDX262167 FUB262167 FKF262167 FAJ262167 EQN262167 EGR262167 DWV262167 DMZ262167 DDD262167 CTH262167 CJL262167 BZP262167 BPT262167 BFX262167 AWB262167 AMF262167 ACJ262167 SN262167 IR262167 G262167 WVD196631 WLH196631 WBL196631 VRP196631 VHT196631 UXX196631 UOB196631 UEF196631 TUJ196631 TKN196631 TAR196631 SQV196631 SGZ196631 RXD196631 RNH196631 RDL196631 QTP196631 QJT196631 PZX196631 PQB196631 PGF196631 OWJ196631 OMN196631 OCR196631 NSV196631 NIZ196631 MZD196631 MPH196631 MFL196631 LVP196631 LLT196631 LBX196631 KSB196631 KIF196631 JYJ196631 JON196631 JER196631 IUV196631 IKZ196631 IBD196631 HRH196631 HHL196631 GXP196631 GNT196631 GDX196631 FUB196631 FKF196631 FAJ196631 EQN196631 EGR196631 DWV196631 DMZ196631 DDD196631 CTH196631 CJL196631 BZP196631 BPT196631 BFX196631 AWB196631 AMF196631 ACJ196631 SN196631 IR196631 G196631 WVD131095 WLH131095 WBL131095 VRP131095 VHT131095 UXX131095 UOB131095 UEF131095 TUJ131095 TKN131095 TAR131095 SQV131095 SGZ131095 RXD131095 RNH131095 RDL131095 QTP131095 QJT131095 PZX131095 PQB131095 PGF131095 OWJ131095 OMN131095 OCR131095 NSV131095 NIZ131095 MZD131095 MPH131095 MFL131095 LVP131095 LLT131095 LBX131095 KSB131095 KIF131095 JYJ131095 JON131095 JER131095 IUV131095 IKZ131095 IBD131095 HRH131095 HHL131095 GXP131095 GNT131095 GDX131095 FUB131095 FKF131095 FAJ131095 EQN131095 EGR131095 DWV131095 DMZ131095 DDD131095 CTH131095 CJL131095 BZP131095 BPT131095 BFX131095 AWB131095 AMF131095 ACJ131095 SN131095 IR131095 G131095 WVD65559 WLH65559 WBL65559 VRP65559 VHT65559 UXX65559 UOB65559 UEF65559 TUJ65559 TKN65559 TAR65559 SQV65559 SGZ65559 RXD65559 RNH65559 RDL65559 QTP65559 QJT65559 PZX65559 PQB65559 PGF65559 OWJ65559 OMN65559 OCR65559 NSV65559 NIZ65559 MZD65559 MPH65559 MFL65559 LVP65559 LLT65559 LBX65559 KSB65559 KIF65559 JYJ65559 JON65559 JER65559 IUV65559 IKZ65559 IBD65559 HRH65559 HHL65559 GXP65559 GNT65559 GDX65559 FUB65559 FKF65559 FAJ65559 EQN65559 EGR65559 DWV65559 DMZ65559 DDD65559 CTH65559 CJL65559 BZP65559 BPT65559 BFX65559 AWB65559 AMF65559 ACJ65559 SN65559 IR65559 G65559 WVA983043 IO9 SK9 ACG9 AMC9 AVY9 BFU9 BPQ9 BZM9 CJI9 CTE9 DDA9 DMW9 DWS9 EGO9 EQK9 FAG9 FKC9 FTY9 GDU9 GNQ9 GXM9 HHI9 HRE9 IBA9 IKW9 IUS9 JEO9 JOK9 JYG9 KIC9 KRY9 LBU9 LLQ9 LVM9 MFI9 MPE9 MZA9 NIW9 NSS9 OCO9 OMK9 OWG9 PGC9 PPY9 PZU9 QJQ9 QTM9 RDI9 RNE9 RXA9 SGW9 SQS9 TAO9 TKK9 TUG9 UEC9 UNY9 UXU9 VHQ9 VRM9 WBI9 WLE9 WVA9 A65539 IO65539 SK65539 ACG65539 AMC65539 AVY65539 BFU65539 BPQ65539 BZM65539 CJI65539 CTE65539 DDA65539 DMW65539 DWS65539 EGO65539 EQK65539 FAG65539 FKC65539 FTY65539 GDU65539 GNQ65539 GXM65539 HHI65539 HRE65539 IBA65539 IKW65539 IUS65539 JEO65539 JOK65539 JYG65539 KIC65539 KRY65539 LBU65539 LLQ65539 LVM65539 MFI65539 MPE65539 MZA65539 NIW65539 NSS65539 OCO65539 OMK65539 OWG65539 PGC65539 PPY65539 PZU65539 QJQ65539 QTM65539 RDI65539 RNE65539 RXA65539 SGW65539 SQS65539 TAO65539 TKK65539 TUG65539 UEC65539 UNY65539 UXU65539 VHQ65539 VRM65539 WBI65539 WLE65539 WVA65539 A131075 IO131075 SK131075 ACG131075 AMC131075 AVY131075 BFU131075 BPQ131075 BZM131075 CJI131075 CTE131075 DDA131075 DMW131075 DWS131075 EGO131075 EQK131075 FAG131075 FKC131075 FTY131075 GDU131075 GNQ131075 GXM131075 HHI131075 HRE131075 IBA131075 IKW131075 IUS131075 JEO131075 JOK131075 JYG131075 KIC131075 KRY131075 LBU131075 LLQ131075 LVM131075 MFI131075 MPE131075 MZA131075 NIW131075 NSS131075 OCO131075 OMK131075 OWG131075 PGC131075 PPY131075 PZU131075 QJQ131075 QTM131075 RDI131075 RNE131075 RXA131075 SGW131075 SQS131075 TAO131075 TKK131075 TUG131075 UEC131075 UNY131075 UXU131075 VHQ131075 VRM131075 WBI131075 WLE131075 WVA131075 A196611 IO196611 SK196611 ACG196611 AMC196611 AVY196611 BFU196611 BPQ196611 BZM196611 CJI196611 CTE196611 DDA196611 DMW196611 DWS196611 EGO196611 EQK196611 FAG196611 FKC196611 FTY196611 GDU196611 GNQ196611 GXM196611 HHI196611 HRE196611 IBA196611 IKW196611 IUS196611 JEO196611 JOK196611 JYG196611 KIC196611 KRY196611 LBU196611 LLQ196611 LVM196611 MFI196611 MPE196611 MZA196611 NIW196611 NSS196611 OCO196611 OMK196611 OWG196611 PGC196611 PPY196611 PZU196611 QJQ196611 QTM196611 RDI196611 RNE196611 RXA196611 SGW196611 SQS196611 TAO196611 TKK196611 TUG196611 UEC196611 UNY196611 UXU196611 VHQ196611 VRM196611 WBI196611 WLE196611 WVA196611 A262147 IO262147 SK262147 ACG262147 AMC262147 AVY262147 BFU262147 BPQ262147 BZM262147 CJI262147 CTE262147 DDA262147 DMW262147 DWS262147 EGO262147 EQK262147 FAG262147 FKC262147 FTY262147 GDU262147 GNQ262147 GXM262147 HHI262147 HRE262147 IBA262147 IKW262147 IUS262147 JEO262147 JOK262147 JYG262147 KIC262147 KRY262147 LBU262147 LLQ262147 LVM262147 MFI262147 MPE262147 MZA262147 NIW262147 NSS262147 OCO262147 OMK262147 OWG262147 PGC262147 PPY262147 PZU262147 QJQ262147 QTM262147 RDI262147 RNE262147 RXA262147 SGW262147 SQS262147 TAO262147 TKK262147 TUG262147 UEC262147 UNY262147 UXU262147 VHQ262147 VRM262147 WBI262147 WLE262147 WVA262147 A327683 IO327683 SK327683 ACG327683 AMC327683 AVY327683 BFU327683 BPQ327683 BZM327683 CJI327683 CTE327683 DDA327683 DMW327683 DWS327683 EGO327683 EQK327683 FAG327683 FKC327683 FTY327683 GDU327683 GNQ327683 GXM327683 HHI327683 HRE327683 IBA327683 IKW327683 IUS327683 JEO327683 JOK327683 JYG327683 KIC327683 KRY327683 LBU327683 LLQ327683 LVM327683 MFI327683 MPE327683 MZA327683 NIW327683 NSS327683 OCO327683 OMK327683 OWG327683 PGC327683 PPY327683 PZU327683 QJQ327683 QTM327683 RDI327683 RNE327683 RXA327683 SGW327683 SQS327683 TAO327683 TKK327683 TUG327683 UEC327683 UNY327683 UXU327683 VHQ327683 VRM327683 WBI327683 WLE327683 WVA327683 A393219 IO393219 SK393219 ACG393219 AMC393219 AVY393219 BFU393219 BPQ393219 BZM393219 CJI393219 CTE393219 DDA393219 DMW393219 DWS393219 EGO393219 EQK393219 FAG393219 FKC393219 FTY393219 GDU393219 GNQ393219 GXM393219 HHI393219 HRE393219 IBA393219 IKW393219 IUS393219 JEO393219 JOK393219 JYG393219 KIC393219 KRY393219 LBU393219 LLQ393219 LVM393219 MFI393219 MPE393219 MZA393219 NIW393219 NSS393219 OCO393219 OMK393219 OWG393219 PGC393219 PPY393219 PZU393219 QJQ393219 QTM393219 RDI393219 RNE393219 RXA393219 SGW393219 SQS393219 TAO393219 TKK393219 TUG393219 UEC393219 UNY393219 UXU393219 VHQ393219 VRM393219 WBI393219 WLE393219 WVA393219 A458755 IO458755 SK458755 ACG458755 AMC458755 AVY458755 BFU458755 BPQ458755 BZM458755 CJI458755 CTE458755 DDA458755 DMW458755 DWS458755 EGO458755 EQK458755 FAG458755 FKC458755 FTY458755 GDU458755 GNQ458755 GXM458755 HHI458755 HRE458755 IBA458755 IKW458755 IUS458755 JEO458755 JOK458755 JYG458755 KIC458755 KRY458755 LBU458755 LLQ458755 LVM458755 MFI458755 MPE458755 MZA458755 NIW458755 NSS458755 OCO458755 OMK458755 OWG458755 PGC458755 PPY458755 PZU458755 QJQ458755 QTM458755 RDI458755 RNE458755 RXA458755 SGW458755 SQS458755 TAO458755 TKK458755 TUG458755 UEC458755 UNY458755 UXU458755 VHQ458755 VRM458755 WBI458755 WLE458755 WVA458755 A524291 IO524291 SK524291 ACG524291 AMC524291 AVY524291 BFU524291 BPQ524291 BZM524291 CJI524291 CTE524291 DDA524291 DMW524291 DWS524291 EGO524291 EQK524291 FAG524291 FKC524291 FTY524291 GDU524291 GNQ524291 GXM524291 HHI524291 HRE524291 IBA524291 IKW524291 IUS524291 JEO524291 JOK524291 JYG524291 KIC524291 KRY524291 LBU524291 LLQ524291 LVM524291 MFI524291 MPE524291 MZA524291 NIW524291 NSS524291 OCO524291 OMK524291 OWG524291 PGC524291 PPY524291 PZU524291 QJQ524291 QTM524291 RDI524291 RNE524291 RXA524291 SGW524291 SQS524291 TAO524291 TKK524291 TUG524291 UEC524291 UNY524291 UXU524291 VHQ524291 VRM524291 WBI524291 WLE524291 WVA524291 A589827 IO589827 SK589827 ACG589827 AMC589827 AVY589827 BFU589827 BPQ589827 BZM589827 CJI589827 CTE589827 DDA589827 DMW589827 DWS589827 EGO589827 EQK589827 FAG589827 FKC589827 FTY589827 GDU589827 GNQ589827 GXM589827 HHI589827 HRE589827 IBA589827 IKW589827 IUS589827 JEO589827 JOK589827 JYG589827 KIC589827 KRY589827 LBU589827 LLQ589827 LVM589827 MFI589827 MPE589827 MZA589827 NIW589827 NSS589827 OCO589827 OMK589827 OWG589827 PGC589827 PPY589827 PZU589827 QJQ589827 QTM589827 RDI589827 RNE589827 RXA589827 SGW589827 SQS589827 TAO589827 TKK589827 TUG589827 UEC589827 UNY589827 UXU589827 VHQ589827 VRM589827 WBI589827 WLE589827 WVA589827 A655363 IO655363 SK655363 ACG655363 AMC655363 AVY655363 BFU655363 BPQ655363 BZM655363 CJI655363 CTE655363 DDA655363 DMW655363 DWS655363 EGO655363 EQK655363 FAG655363 FKC655363 FTY655363 GDU655363 GNQ655363 GXM655363 HHI655363 HRE655363 IBA655363 IKW655363 IUS655363 JEO655363 JOK655363 JYG655363 KIC655363 KRY655363 LBU655363 LLQ655363 LVM655363 MFI655363 MPE655363 MZA655363 NIW655363 NSS655363 OCO655363 OMK655363 OWG655363 PGC655363 PPY655363 PZU655363 QJQ655363 QTM655363 RDI655363 RNE655363 RXA655363 SGW655363 SQS655363 TAO655363 TKK655363 TUG655363 UEC655363 UNY655363 UXU655363 VHQ655363 VRM655363 WBI655363 WLE655363 WVA655363 A720899 IO720899 SK720899 ACG720899 AMC720899 AVY720899 BFU720899 BPQ720899 BZM720899 CJI720899 CTE720899 DDA720899 DMW720899 DWS720899 EGO720899 EQK720899 FAG720899 FKC720899 FTY720899 GDU720899 GNQ720899 GXM720899 HHI720899 HRE720899 IBA720899 IKW720899 IUS720899 JEO720899 JOK720899 JYG720899 KIC720899 KRY720899 LBU720899 LLQ720899 LVM720899 MFI720899 MPE720899 MZA720899 NIW720899 NSS720899 OCO720899 OMK720899 OWG720899 PGC720899 PPY720899 PZU720899 QJQ720899 QTM720899 RDI720899 RNE720899 RXA720899 SGW720899 SQS720899 TAO720899 TKK720899 TUG720899 UEC720899 UNY720899 UXU720899 VHQ720899 VRM720899 WBI720899 WLE720899 WVA720899 A786435 IO786435 SK786435 ACG786435 AMC786435 AVY786435 BFU786435 BPQ786435 BZM786435 CJI786435 CTE786435 DDA786435 DMW786435 DWS786435 EGO786435 EQK786435 FAG786435 FKC786435 FTY786435 GDU786435 GNQ786435 GXM786435 HHI786435 HRE786435 IBA786435 IKW786435 IUS786435 JEO786435 JOK786435 JYG786435 KIC786435 KRY786435 LBU786435 LLQ786435 LVM786435 MFI786435 MPE786435 MZA786435 NIW786435 NSS786435 OCO786435 OMK786435 OWG786435 PGC786435 PPY786435 PZU786435 QJQ786435 QTM786435 RDI786435 RNE786435 RXA786435 SGW786435 SQS786435 TAO786435 TKK786435 TUG786435 UEC786435 UNY786435 UXU786435 VHQ786435 VRM786435 WBI786435 WLE786435 WVA786435 A851971 IO851971 SK851971 ACG851971 AMC851971 AVY851971 BFU851971 BPQ851971 BZM851971 CJI851971 CTE851971 DDA851971 DMW851971 DWS851971 EGO851971 EQK851971 FAG851971 FKC851971 FTY851971 GDU851971 GNQ851971 GXM851971 HHI851971 HRE851971 IBA851971 IKW851971 IUS851971 JEO851971 JOK851971 JYG851971 KIC851971 KRY851971 LBU851971 LLQ851971 LVM851971 MFI851971 MPE851971 MZA851971 NIW851971 NSS851971 OCO851971 OMK851971 OWG851971 PGC851971 PPY851971 PZU851971 QJQ851971 QTM851971 RDI851971 RNE851971 RXA851971 SGW851971 SQS851971 TAO851971 TKK851971 TUG851971 UEC851971 UNY851971 UXU851971 VHQ851971 VRM851971 WBI851971 WLE851971 WVA851971 A917507 IO917507 SK917507 ACG917507 AMC917507 AVY917507 BFU917507 BPQ917507 BZM917507 CJI917507 CTE917507 DDA917507 DMW917507 DWS917507 EGO917507 EQK917507 FAG917507 FKC917507 FTY917507 GDU917507 GNQ917507 GXM917507 HHI917507 HRE917507 IBA917507 IKW917507 IUS917507 JEO917507 JOK917507 JYG917507 KIC917507 KRY917507 LBU917507 LLQ917507 LVM917507 MFI917507 MPE917507 MZA917507 NIW917507 NSS917507 OCO917507 OMK917507 OWG917507 PGC917507 PPY917507 PZU917507 QJQ917507 QTM917507 RDI917507 RNE917507 RXA917507 SGW917507 SQS917507 TAO917507 TKK917507 TUG917507 UEC917507 UNY917507 UXU917507 VHQ917507 VRM917507 WBI917507 WLE917507 WVA917507 A983043 IO983043 SK983043 ACG983043 AMC983043 AVY983043 BFU983043 BPQ983043 BZM983043 CJI983043 CTE983043 DDA983043 DMW983043 DWS983043 EGO983043 EQK983043 FAG983043 FKC983043 FTY983043 GDU983043 GNQ983043 GXM983043 HHI983043 HRE983043 IBA983043 IKW983043 IUS983043 JEO983043 JOK983043 JYG983043 KIC983043 KRY983043 LBU983043 LLQ983043 LVM983043 MFI983043 MPE983043 MZA983043 NIW983043 NSS983043 OCO983043 OMK983043 OWG983043 PGC983043 PPY983043 PZU983043 QJQ983043 QTM983043 RDI983043 RNE983043 RXA983043 SGW983043 SQS983043 TAO983043 TKK983043 TUG983043 UEC983043 UNY983043 UXU983043 VHQ983043 VRM983043 WBI983043 WLE983043 WVB983063:WVB983065 B65559:B65561 IP65559:IP65561 SL65559:SL65561 ACH65559:ACH65561 AMD65559:AMD65561 AVZ65559:AVZ65561 BFV65559:BFV65561 BPR65559:BPR65561 BZN65559:BZN65561 CJJ65559:CJJ65561 CTF65559:CTF65561 DDB65559:DDB65561 DMX65559:DMX65561 DWT65559:DWT65561 EGP65559:EGP65561 EQL65559:EQL65561 FAH65559:FAH65561 FKD65559:FKD65561 FTZ65559:FTZ65561 GDV65559:GDV65561 GNR65559:GNR65561 GXN65559:GXN65561 HHJ65559:HHJ65561 HRF65559:HRF65561 IBB65559:IBB65561 IKX65559:IKX65561 IUT65559:IUT65561 JEP65559:JEP65561 JOL65559:JOL65561 JYH65559:JYH65561 KID65559:KID65561 KRZ65559:KRZ65561 LBV65559:LBV65561 LLR65559:LLR65561 LVN65559:LVN65561 MFJ65559:MFJ65561 MPF65559:MPF65561 MZB65559:MZB65561 NIX65559:NIX65561 NST65559:NST65561 OCP65559:OCP65561 OML65559:OML65561 OWH65559:OWH65561 PGD65559:PGD65561 PPZ65559:PPZ65561 PZV65559:PZV65561 QJR65559:QJR65561 QTN65559:QTN65561 RDJ65559:RDJ65561 RNF65559:RNF65561 RXB65559:RXB65561 SGX65559:SGX65561 SQT65559:SQT65561 TAP65559:TAP65561 TKL65559:TKL65561 TUH65559:TUH65561 UED65559:UED65561 UNZ65559:UNZ65561 UXV65559:UXV65561 VHR65559:VHR65561 VRN65559:VRN65561 WBJ65559:WBJ65561 WLF65559:WLF65561 WVB65559:WVB65561 B131095:B131097 IP131095:IP131097 SL131095:SL131097 ACH131095:ACH131097 AMD131095:AMD131097 AVZ131095:AVZ131097 BFV131095:BFV131097 BPR131095:BPR131097 BZN131095:BZN131097 CJJ131095:CJJ131097 CTF131095:CTF131097 DDB131095:DDB131097 DMX131095:DMX131097 DWT131095:DWT131097 EGP131095:EGP131097 EQL131095:EQL131097 FAH131095:FAH131097 FKD131095:FKD131097 FTZ131095:FTZ131097 GDV131095:GDV131097 GNR131095:GNR131097 GXN131095:GXN131097 HHJ131095:HHJ131097 HRF131095:HRF131097 IBB131095:IBB131097 IKX131095:IKX131097 IUT131095:IUT131097 JEP131095:JEP131097 JOL131095:JOL131097 JYH131095:JYH131097 KID131095:KID131097 KRZ131095:KRZ131097 LBV131095:LBV131097 LLR131095:LLR131097 LVN131095:LVN131097 MFJ131095:MFJ131097 MPF131095:MPF131097 MZB131095:MZB131097 NIX131095:NIX131097 NST131095:NST131097 OCP131095:OCP131097 OML131095:OML131097 OWH131095:OWH131097 PGD131095:PGD131097 PPZ131095:PPZ131097 PZV131095:PZV131097 QJR131095:QJR131097 QTN131095:QTN131097 RDJ131095:RDJ131097 RNF131095:RNF131097 RXB131095:RXB131097 SGX131095:SGX131097 SQT131095:SQT131097 TAP131095:TAP131097 TKL131095:TKL131097 TUH131095:TUH131097 UED131095:UED131097 UNZ131095:UNZ131097 UXV131095:UXV131097 VHR131095:VHR131097 VRN131095:VRN131097 WBJ131095:WBJ131097 WLF131095:WLF131097 WVB131095:WVB131097 B196631:B196633 IP196631:IP196633 SL196631:SL196633 ACH196631:ACH196633 AMD196631:AMD196633 AVZ196631:AVZ196633 BFV196631:BFV196633 BPR196631:BPR196633 BZN196631:BZN196633 CJJ196631:CJJ196633 CTF196631:CTF196633 DDB196631:DDB196633 DMX196631:DMX196633 DWT196631:DWT196633 EGP196631:EGP196633 EQL196631:EQL196633 FAH196631:FAH196633 FKD196631:FKD196633 FTZ196631:FTZ196633 GDV196631:GDV196633 GNR196631:GNR196633 GXN196631:GXN196633 HHJ196631:HHJ196633 HRF196631:HRF196633 IBB196631:IBB196633 IKX196631:IKX196633 IUT196631:IUT196633 JEP196631:JEP196633 JOL196631:JOL196633 JYH196631:JYH196633 KID196631:KID196633 KRZ196631:KRZ196633 LBV196631:LBV196633 LLR196631:LLR196633 LVN196631:LVN196633 MFJ196631:MFJ196633 MPF196631:MPF196633 MZB196631:MZB196633 NIX196631:NIX196633 NST196631:NST196633 OCP196631:OCP196633 OML196631:OML196633 OWH196631:OWH196633 PGD196631:PGD196633 PPZ196631:PPZ196633 PZV196631:PZV196633 QJR196631:QJR196633 QTN196631:QTN196633 RDJ196631:RDJ196633 RNF196631:RNF196633 RXB196631:RXB196633 SGX196631:SGX196633 SQT196631:SQT196633 TAP196631:TAP196633 TKL196631:TKL196633 TUH196631:TUH196633 UED196631:UED196633 UNZ196631:UNZ196633 UXV196631:UXV196633 VHR196631:VHR196633 VRN196631:VRN196633 WBJ196631:WBJ196633 WLF196631:WLF196633 WVB196631:WVB196633 B262167:B262169 IP262167:IP262169 SL262167:SL262169 ACH262167:ACH262169 AMD262167:AMD262169 AVZ262167:AVZ262169 BFV262167:BFV262169 BPR262167:BPR262169 BZN262167:BZN262169 CJJ262167:CJJ262169 CTF262167:CTF262169 DDB262167:DDB262169 DMX262167:DMX262169 DWT262167:DWT262169 EGP262167:EGP262169 EQL262167:EQL262169 FAH262167:FAH262169 FKD262167:FKD262169 FTZ262167:FTZ262169 GDV262167:GDV262169 GNR262167:GNR262169 GXN262167:GXN262169 HHJ262167:HHJ262169 HRF262167:HRF262169 IBB262167:IBB262169 IKX262167:IKX262169 IUT262167:IUT262169 JEP262167:JEP262169 JOL262167:JOL262169 JYH262167:JYH262169 KID262167:KID262169 KRZ262167:KRZ262169 LBV262167:LBV262169 LLR262167:LLR262169 LVN262167:LVN262169 MFJ262167:MFJ262169 MPF262167:MPF262169 MZB262167:MZB262169 NIX262167:NIX262169 NST262167:NST262169 OCP262167:OCP262169 OML262167:OML262169 OWH262167:OWH262169 PGD262167:PGD262169 PPZ262167:PPZ262169 PZV262167:PZV262169 QJR262167:QJR262169 QTN262167:QTN262169 RDJ262167:RDJ262169 RNF262167:RNF262169 RXB262167:RXB262169 SGX262167:SGX262169 SQT262167:SQT262169 TAP262167:TAP262169 TKL262167:TKL262169 TUH262167:TUH262169 UED262167:UED262169 UNZ262167:UNZ262169 UXV262167:UXV262169 VHR262167:VHR262169 VRN262167:VRN262169 WBJ262167:WBJ262169 WLF262167:WLF262169 WVB262167:WVB262169 B327703:B327705 IP327703:IP327705 SL327703:SL327705 ACH327703:ACH327705 AMD327703:AMD327705 AVZ327703:AVZ327705 BFV327703:BFV327705 BPR327703:BPR327705 BZN327703:BZN327705 CJJ327703:CJJ327705 CTF327703:CTF327705 DDB327703:DDB327705 DMX327703:DMX327705 DWT327703:DWT327705 EGP327703:EGP327705 EQL327703:EQL327705 FAH327703:FAH327705 FKD327703:FKD327705 FTZ327703:FTZ327705 GDV327703:GDV327705 GNR327703:GNR327705 GXN327703:GXN327705 HHJ327703:HHJ327705 HRF327703:HRF327705 IBB327703:IBB327705 IKX327703:IKX327705 IUT327703:IUT327705 JEP327703:JEP327705 JOL327703:JOL327705 JYH327703:JYH327705 KID327703:KID327705 KRZ327703:KRZ327705 LBV327703:LBV327705 LLR327703:LLR327705 LVN327703:LVN327705 MFJ327703:MFJ327705 MPF327703:MPF327705 MZB327703:MZB327705 NIX327703:NIX327705 NST327703:NST327705 OCP327703:OCP327705 OML327703:OML327705 OWH327703:OWH327705 PGD327703:PGD327705 PPZ327703:PPZ327705 PZV327703:PZV327705 QJR327703:QJR327705 QTN327703:QTN327705 RDJ327703:RDJ327705 RNF327703:RNF327705 RXB327703:RXB327705 SGX327703:SGX327705 SQT327703:SQT327705 TAP327703:TAP327705 TKL327703:TKL327705 TUH327703:TUH327705 UED327703:UED327705 UNZ327703:UNZ327705 UXV327703:UXV327705 VHR327703:VHR327705 VRN327703:VRN327705 WBJ327703:WBJ327705 WLF327703:WLF327705 WVB327703:WVB327705 B393239:B393241 IP393239:IP393241 SL393239:SL393241 ACH393239:ACH393241 AMD393239:AMD393241 AVZ393239:AVZ393241 BFV393239:BFV393241 BPR393239:BPR393241 BZN393239:BZN393241 CJJ393239:CJJ393241 CTF393239:CTF393241 DDB393239:DDB393241 DMX393239:DMX393241 DWT393239:DWT393241 EGP393239:EGP393241 EQL393239:EQL393241 FAH393239:FAH393241 FKD393239:FKD393241 FTZ393239:FTZ393241 GDV393239:GDV393241 GNR393239:GNR393241 GXN393239:GXN393241 HHJ393239:HHJ393241 HRF393239:HRF393241 IBB393239:IBB393241 IKX393239:IKX393241 IUT393239:IUT393241 JEP393239:JEP393241 JOL393239:JOL393241 JYH393239:JYH393241 KID393239:KID393241 KRZ393239:KRZ393241 LBV393239:LBV393241 LLR393239:LLR393241 LVN393239:LVN393241 MFJ393239:MFJ393241 MPF393239:MPF393241 MZB393239:MZB393241 NIX393239:NIX393241 NST393239:NST393241 OCP393239:OCP393241 OML393239:OML393241 OWH393239:OWH393241 PGD393239:PGD393241 PPZ393239:PPZ393241 PZV393239:PZV393241 QJR393239:QJR393241 QTN393239:QTN393241 RDJ393239:RDJ393241 RNF393239:RNF393241 RXB393239:RXB393241 SGX393239:SGX393241 SQT393239:SQT393241 TAP393239:TAP393241 TKL393239:TKL393241 TUH393239:TUH393241 UED393239:UED393241 UNZ393239:UNZ393241 UXV393239:UXV393241 VHR393239:VHR393241 VRN393239:VRN393241 WBJ393239:WBJ393241 WLF393239:WLF393241 WVB393239:WVB393241 B458775:B458777 IP458775:IP458777 SL458775:SL458777 ACH458775:ACH458777 AMD458775:AMD458777 AVZ458775:AVZ458777 BFV458775:BFV458777 BPR458775:BPR458777 BZN458775:BZN458777 CJJ458775:CJJ458777 CTF458775:CTF458777 DDB458775:DDB458777 DMX458775:DMX458777 DWT458775:DWT458777 EGP458775:EGP458777 EQL458775:EQL458777 FAH458775:FAH458777 FKD458775:FKD458777 FTZ458775:FTZ458777 GDV458775:GDV458777 GNR458775:GNR458777 GXN458775:GXN458777 HHJ458775:HHJ458777 HRF458775:HRF458777 IBB458775:IBB458777 IKX458775:IKX458777 IUT458775:IUT458777 JEP458775:JEP458777 JOL458775:JOL458777 JYH458775:JYH458777 KID458775:KID458777 KRZ458775:KRZ458777 LBV458775:LBV458777 LLR458775:LLR458777 LVN458775:LVN458777 MFJ458775:MFJ458777 MPF458775:MPF458777 MZB458775:MZB458777 NIX458775:NIX458777 NST458775:NST458777 OCP458775:OCP458777 OML458775:OML458777 OWH458775:OWH458777 PGD458775:PGD458777 PPZ458775:PPZ458777 PZV458775:PZV458777 QJR458775:QJR458777 QTN458775:QTN458777 RDJ458775:RDJ458777 RNF458775:RNF458777 RXB458775:RXB458777 SGX458775:SGX458777 SQT458775:SQT458777 TAP458775:TAP458777 TKL458775:TKL458777 TUH458775:TUH458777 UED458775:UED458777 UNZ458775:UNZ458777 UXV458775:UXV458777 VHR458775:VHR458777 VRN458775:VRN458777 WBJ458775:WBJ458777 WLF458775:WLF458777 WVB458775:WVB458777 B524311:B524313 IP524311:IP524313 SL524311:SL524313 ACH524311:ACH524313 AMD524311:AMD524313 AVZ524311:AVZ524313 BFV524311:BFV524313 BPR524311:BPR524313 BZN524311:BZN524313 CJJ524311:CJJ524313 CTF524311:CTF524313 DDB524311:DDB524313 DMX524311:DMX524313 DWT524311:DWT524313 EGP524311:EGP524313 EQL524311:EQL524313 FAH524311:FAH524313 FKD524311:FKD524313 FTZ524311:FTZ524313 GDV524311:GDV524313 GNR524311:GNR524313 GXN524311:GXN524313 HHJ524311:HHJ524313 HRF524311:HRF524313 IBB524311:IBB524313 IKX524311:IKX524313 IUT524311:IUT524313 JEP524311:JEP524313 JOL524311:JOL524313 JYH524311:JYH524313 KID524311:KID524313 KRZ524311:KRZ524313 LBV524311:LBV524313 LLR524311:LLR524313 LVN524311:LVN524313 MFJ524311:MFJ524313 MPF524311:MPF524313 MZB524311:MZB524313 NIX524311:NIX524313 NST524311:NST524313 OCP524311:OCP524313 OML524311:OML524313 OWH524311:OWH524313 PGD524311:PGD524313 PPZ524311:PPZ524313 PZV524311:PZV524313 QJR524311:QJR524313 QTN524311:QTN524313 RDJ524311:RDJ524313 RNF524311:RNF524313 RXB524311:RXB524313 SGX524311:SGX524313 SQT524311:SQT524313 TAP524311:TAP524313 TKL524311:TKL524313 TUH524311:TUH524313 UED524311:UED524313 UNZ524311:UNZ524313 UXV524311:UXV524313 VHR524311:VHR524313 VRN524311:VRN524313 WBJ524311:WBJ524313 WLF524311:WLF524313 WVB524311:WVB524313 B589847:B589849 IP589847:IP589849 SL589847:SL589849 ACH589847:ACH589849 AMD589847:AMD589849 AVZ589847:AVZ589849 BFV589847:BFV589849 BPR589847:BPR589849 BZN589847:BZN589849 CJJ589847:CJJ589849 CTF589847:CTF589849 DDB589847:DDB589849 DMX589847:DMX589849 DWT589847:DWT589849 EGP589847:EGP589849 EQL589847:EQL589849 FAH589847:FAH589849 FKD589847:FKD589849 FTZ589847:FTZ589849 GDV589847:GDV589849 GNR589847:GNR589849 GXN589847:GXN589849 HHJ589847:HHJ589849 HRF589847:HRF589849 IBB589847:IBB589849 IKX589847:IKX589849 IUT589847:IUT589849 JEP589847:JEP589849 JOL589847:JOL589849 JYH589847:JYH589849 KID589847:KID589849 KRZ589847:KRZ589849 LBV589847:LBV589849 LLR589847:LLR589849 LVN589847:LVN589849 MFJ589847:MFJ589849 MPF589847:MPF589849 MZB589847:MZB589849 NIX589847:NIX589849 NST589847:NST589849 OCP589847:OCP589849 OML589847:OML589849 OWH589847:OWH589849 PGD589847:PGD589849 PPZ589847:PPZ589849 PZV589847:PZV589849 QJR589847:QJR589849 QTN589847:QTN589849 RDJ589847:RDJ589849 RNF589847:RNF589849 RXB589847:RXB589849 SGX589847:SGX589849 SQT589847:SQT589849 TAP589847:TAP589849 TKL589847:TKL589849 TUH589847:TUH589849 UED589847:UED589849 UNZ589847:UNZ589849 UXV589847:UXV589849 VHR589847:VHR589849 VRN589847:VRN589849 WBJ589847:WBJ589849 WLF589847:WLF589849 WVB589847:WVB589849 B655383:B655385 IP655383:IP655385 SL655383:SL655385 ACH655383:ACH655385 AMD655383:AMD655385 AVZ655383:AVZ655385 BFV655383:BFV655385 BPR655383:BPR655385 BZN655383:BZN655385 CJJ655383:CJJ655385 CTF655383:CTF655385 DDB655383:DDB655385 DMX655383:DMX655385 DWT655383:DWT655385 EGP655383:EGP655385 EQL655383:EQL655385 FAH655383:FAH655385 FKD655383:FKD655385 FTZ655383:FTZ655385 GDV655383:GDV655385 GNR655383:GNR655385 GXN655383:GXN655385 HHJ655383:HHJ655385 HRF655383:HRF655385 IBB655383:IBB655385 IKX655383:IKX655385 IUT655383:IUT655385 JEP655383:JEP655385 JOL655383:JOL655385 JYH655383:JYH655385 KID655383:KID655385 KRZ655383:KRZ655385 LBV655383:LBV655385 LLR655383:LLR655385 LVN655383:LVN655385 MFJ655383:MFJ655385 MPF655383:MPF655385 MZB655383:MZB655385 NIX655383:NIX655385 NST655383:NST655385 OCP655383:OCP655385 OML655383:OML655385 OWH655383:OWH655385 PGD655383:PGD655385 PPZ655383:PPZ655385 PZV655383:PZV655385 QJR655383:QJR655385 QTN655383:QTN655385 RDJ655383:RDJ655385 RNF655383:RNF655385 RXB655383:RXB655385 SGX655383:SGX655385 SQT655383:SQT655385 TAP655383:TAP655385 TKL655383:TKL655385 TUH655383:TUH655385 UED655383:UED655385 UNZ655383:UNZ655385 UXV655383:UXV655385 VHR655383:VHR655385 VRN655383:VRN655385 WBJ655383:WBJ655385 WLF655383:WLF655385 WVB655383:WVB655385 B720919:B720921 IP720919:IP720921 SL720919:SL720921 ACH720919:ACH720921 AMD720919:AMD720921 AVZ720919:AVZ720921 BFV720919:BFV720921 BPR720919:BPR720921 BZN720919:BZN720921 CJJ720919:CJJ720921 CTF720919:CTF720921 DDB720919:DDB720921 DMX720919:DMX720921 DWT720919:DWT720921 EGP720919:EGP720921 EQL720919:EQL720921 FAH720919:FAH720921 FKD720919:FKD720921 FTZ720919:FTZ720921 GDV720919:GDV720921 GNR720919:GNR720921 GXN720919:GXN720921 HHJ720919:HHJ720921 HRF720919:HRF720921 IBB720919:IBB720921 IKX720919:IKX720921 IUT720919:IUT720921 JEP720919:JEP720921 JOL720919:JOL720921 JYH720919:JYH720921 KID720919:KID720921 KRZ720919:KRZ720921 LBV720919:LBV720921 LLR720919:LLR720921 LVN720919:LVN720921 MFJ720919:MFJ720921 MPF720919:MPF720921 MZB720919:MZB720921 NIX720919:NIX720921 NST720919:NST720921 OCP720919:OCP720921 OML720919:OML720921 OWH720919:OWH720921 PGD720919:PGD720921 PPZ720919:PPZ720921 PZV720919:PZV720921 QJR720919:QJR720921 QTN720919:QTN720921 RDJ720919:RDJ720921 RNF720919:RNF720921 RXB720919:RXB720921 SGX720919:SGX720921 SQT720919:SQT720921 TAP720919:TAP720921 TKL720919:TKL720921 TUH720919:TUH720921 UED720919:UED720921 UNZ720919:UNZ720921 UXV720919:UXV720921 VHR720919:VHR720921 VRN720919:VRN720921 WBJ720919:WBJ720921 WLF720919:WLF720921 WVB720919:WVB720921 B786455:B786457 IP786455:IP786457 SL786455:SL786457 ACH786455:ACH786457 AMD786455:AMD786457 AVZ786455:AVZ786457 BFV786455:BFV786457 BPR786455:BPR786457 BZN786455:BZN786457 CJJ786455:CJJ786457 CTF786455:CTF786457 DDB786455:DDB786457 DMX786455:DMX786457 DWT786455:DWT786457 EGP786455:EGP786457 EQL786455:EQL786457 FAH786455:FAH786457 FKD786455:FKD786457 FTZ786455:FTZ786457 GDV786455:GDV786457 GNR786455:GNR786457 GXN786455:GXN786457 HHJ786455:HHJ786457 HRF786455:HRF786457 IBB786455:IBB786457 IKX786455:IKX786457 IUT786455:IUT786457 JEP786455:JEP786457 JOL786455:JOL786457 JYH786455:JYH786457 KID786455:KID786457 KRZ786455:KRZ786457 LBV786455:LBV786457 LLR786455:LLR786457 LVN786455:LVN786457 MFJ786455:MFJ786457 MPF786455:MPF786457 MZB786455:MZB786457 NIX786455:NIX786457 NST786455:NST786457 OCP786455:OCP786457 OML786455:OML786457 OWH786455:OWH786457 PGD786455:PGD786457 PPZ786455:PPZ786457 PZV786455:PZV786457 QJR786455:QJR786457 QTN786455:QTN786457 RDJ786455:RDJ786457 RNF786455:RNF786457 RXB786455:RXB786457 SGX786455:SGX786457 SQT786455:SQT786457 TAP786455:TAP786457 TKL786455:TKL786457 TUH786455:TUH786457 UED786455:UED786457 UNZ786455:UNZ786457 UXV786455:UXV786457 VHR786455:VHR786457 VRN786455:VRN786457 WBJ786455:WBJ786457 WLF786455:WLF786457 WVB786455:WVB786457 B851991:B851993 IP851991:IP851993 SL851991:SL851993 ACH851991:ACH851993 AMD851991:AMD851993 AVZ851991:AVZ851993 BFV851991:BFV851993 BPR851991:BPR851993 BZN851991:BZN851993 CJJ851991:CJJ851993 CTF851991:CTF851993 DDB851991:DDB851993 DMX851991:DMX851993 DWT851991:DWT851993 EGP851991:EGP851993 EQL851991:EQL851993 FAH851991:FAH851993 FKD851991:FKD851993 FTZ851991:FTZ851993 GDV851991:GDV851993 GNR851991:GNR851993 GXN851991:GXN851993 HHJ851991:HHJ851993 HRF851991:HRF851993 IBB851991:IBB851993 IKX851991:IKX851993 IUT851991:IUT851993 JEP851991:JEP851993 JOL851991:JOL851993 JYH851991:JYH851993 KID851991:KID851993 KRZ851991:KRZ851993 LBV851991:LBV851993 LLR851991:LLR851993 LVN851991:LVN851993 MFJ851991:MFJ851993 MPF851991:MPF851993 MZB851991:MZB851993 NIX851991:NIX851993 NST851991:NST851993 OCP851991:OCP851993 OML851991:OML851993 OWH851991:OWH851993 PGD851991:PGD851993 PPZ851991:PPZ851993 PZV851991:PZV851993 QJR851991:QJR851993 QTN851991:QTN851993 RDJ851991:RDJ851993 RNF851991:RNF851993 RXB851991:RXB851993 SGX851991:SGX851993 SQT851991:SQT851993 TAP851991:TAP851993 TKL851991:TKL851993 TUH851991:TUH851993 UED851991:UED851993 UNZ851991:UNZ851993 UXV851991:UXV851993 VHR851991:VHR851993 VRN851991:VRN851993 WBJ851991:WBJ851993 WLF851991:WLF851993 WVB851991:WVB851993 B917527:B917529 IP917527:IP917529 SL917527:SL917529 ACH917527:ACH917529 AMD917527:AMD917529 AVZ917527:AVZ917529 BFV917527:BFV917529 BPR917527:BPR917529 BZN917527:BZN917529 CJJ917527:CJJ917529 CTF917527:CTF917529 DDB917527:DDB917529 DMX917527:DMX917529 DWT917527:DWT917529 EGP917527:EGP917529 EQL917527:EQL917529 FAH917527:FAH917529 FKD917527:FKD917529 FTZ917527:FTZ917529 GDV917527:GDV917529 GNR917527:GNR917529 GXN917527:GXN917529 HHJ917527:HHJ917529 HRF917527:HRF917529 IBB917527:IBB917529 IKX917527:IKX917529 IUT917527:IUT917529 JEP917527:JEP917529 JOL917527:JOL917529 JYH917527:JYH917529 KID917527:KID917529 KRZ917527:KRZ917529 LBV917527:LBV917529 LLR917527:LLR917529 LVN917527:LVN917529 MFJ917527:MFJ917529 MPF917527:MPF917529 MZB917527:MZB917529 NIX917527:NIX917529 NST917527:NST917529 OCP917527:OCP917529 OML917527:OML917529 OWH917527:OWH917529 PGD917527:PGD917529 PPZ917527:PPZ917529 PZV917527:PZV917529 QJR917527:QJR917529 QTN917527:QTN917529 RDJ917527:RDJ917529 RNF917527:RNF917529 RXB917527:RXB917529 SGX917527:SGX917529 SQT917527:SQT917529 TAP917527:TAP917529 TKL917527:TKL917529 TUH917527:TUH917529 UED917527:UED917529 UNZ917527:UNZ917529 UXV917527:UXV917529 VHR917527:VHR917529 VRN917527:VRN917529 WBJ917527:WBJ917529 WLF917527:WLF917529 WVB917527:WVB917529 B983063:B983065 IP983063:IP983065 SL983063:SL983065 ACH983063:ACH983065 AMD983063:AMD983065 AVZ983063:AVZ983065 BFV983063:BFV983065 BPR983063:BPR983065 BZN983063:BZN983065 CJJ983063:CJJ983065 CTF983063:CTF983065 DDB983063:DDB983065 DMX983063:DMX983065 DWT983063:DWT983065 EGP983063:EGP983065 EQL983063:EQL983065 FAH983063:FAH983065 FKD983063:FKD983065 FTZ983063:FTZ983065 GDV983063:GDV983065 GNR983063:GNR983065 GXN983063:GXN983065 HHJ983063:HHJ983065 HRF983063:HRF983065 IBB983063:IBB983065 IKX983063:IKX983065 IUT983063:IUT983065 JEP983063:JEP983065 JOL983063:JOL983065 JYH983063:JYH983065 KID983063:KID983065 KRZ983063:KRZ983065 LBV983063:LBV983065 LLR983063:LLR983065 LVN983063:LVN983065 MFJ983063:MFJ983065 MPF983063:MPF983065 MZB983063:MZB983065 NIX983063:NIX983065 NST983063:NST983065 OCP983063:OCP983065 OML983063:OML983065 OWH983063:OWH983065 PGD983063:PGD983065 PPZ983063:PPZ983065 PZV983063:PZV983065 QJR983063:QJR983065 QTN983063:QTN983065 RDJ983063:RDJ983065 RNF983063:RNF983065 RXB983063:RXB983065 SGX983063:SGX983065 SQT983063:SQT983065 TAP983063:TAP983065 TKL983063:TKL983065 TUH983063:TUH983065 UED983063:UED983065 UNZ983063:UNZ983065 UXV983063:UXV983065 VHR983063:VHR983065 VRN983063:VRN983065 WBJ983063:WBJ983065 WLF983063:WLF983065" xr:uid="{00000000-0002-0000-0000-000001000000}">
      <formula1>#REF!</formula1>
    </dataValidation>
    <dataValidation type="list" allowBlank="1" showInputMessage="1" showErrorMessage="1" sqref="B17" xr:uid="{00000000-0002-0000-0000-000002000000}">
      <formula1>$K$5:$K$8</formula1>
    </dataValidation>
    <dataValidation type="list" allowBlank="1" showInputMessage="1" showErrorMessage="1" sqref="IP21:IP25 WVB983056:WVB983060 WLF983056:WLF983060 WBJ983056:WBJ983060 VRN983056:VRN983060 VHR983056:VHR983060 UXV983056:UXV983060 UNZ983056:UNZ983060 UED983056:UED983060 TUH983056:TUH983060 TKL983056:TKL983060 TAP983056:TAP983060 SQT983056:SQT983060 SGX983056:SGX983060 RXB983056:RXB983060 RNF983056:RNF983060 RDJ983056:RDJ983060 QTN983056:QTN983060 QJR983056:QJR983060 PZV983056:PZV983060 PPZ983056:PPZ983060 PGD983056:PGD983060 OWH983056:OWH983060 OML983056:OML983060 OCP983056:OCP983060 NST983056:NST983060 NIX983056:NIX983060 MZB983056:MZB983060 MPF983056:MPF983060 MFJ983056:MFJ983060 LVN983056:LVN983060 LLR983056:LLR983060 LBV983056:LBV983060 KRZ983056:KRZ983060 KID983056:KID983060 JYH983056:JYH983060 JOL983056:JOL983060 JEP983056:JEP983060 IUT983056:IUT983060 IKX983056:IKX983060 IBB983056:IBB983060 HRF983056:HRF983060 HHJ983056:HHJ983060 GXN983056:GXN983060 GNR983056:GNR983060 GDV983056:GDV983060 FTZ983056:FTZ983060 FKD983056:FKD983060 FAH983056:FAH983060 EQL983056:EQL983060 EGP983056:EGP983060 DWT983056:DWT983060 DMX983056:DMX983060 DDB983056:DDB983060 CTF983056:CTF983060 CJJ983056:CJJ983060 BZN983056:BZN983060 BPR983056:BPR983060 BFV983056:BFV983060 AVZ983056:AVZ983060 AMD983056:AMD983060 ACH983056:ACH983060 SL983056:SL983060 IP983056:IP983060 B983056:B983060 WVB917520:WVB917524 WLF917520:WLF917524 WBJ917520:WBJ917524 VRN917520:VRN917524 VHR917520:VHR917524 UXV917520:UXV917524 UNZ917520:UNZ917524 UED917520:UED917524 TUH917520:TUH917524 TKL917520:TKL917524 TAP917520:TAP917524 SQT917520:SQT917524 SGX917520:SGX917524 RXB917520:RXB917524 RNF917520:RNF917524 RDJ917520:RDJ917524 QTN917520:QTN917524 QJR917520:QJR917524 PZV917520:PZV917524 PPZ917520:PPZ917524 PGD917520:PGD917524 OWH917520:OWH917524 OML917520:OML917524 OCP917520:OCP917524 NST917520:NST917524 NIX917520:NIX917524 MZB917520:MZB917524 MPF917520:MPF917524 MFJ917520:MFJ917524 LVN917520:LVN917524 LLR917520:LLR917524 LBV917520:LBV917524 KRZ917520:KRZ917524 KID917520:KID917524 JYH917520:JYH917524 JOL917520:JOL917524 JEP917520:JEP917524 IUT917520:IUT917524 IKX917520:IKX917524 IBB917520:IBB917524 HRF917520:HRF917524 HHJ917520:HHJ917524 GXN917520:GXN917524 GNR917520:GNR917524 GDV917520:GDV917524 FTZ917520:FTZ917524 FKD917520:FKD917524 FAH917520:FAH917524 EQL917520:EQL917524 EGP917520:EGP917524 DWT917520:DWT917524 DMX917520:DMX917524 DDB917520:DDB917524 CTF917520:CTF917524 CJJ917520:CJJ917524 BZN917520:BZN917524 BPR917520:BPR917524 BFV917520:BFV917524 AVZ917520:AVZ917524 AMD917520:AMD917524 ACH917520:ACH917524 SL917520:SL917524 IP917520:IP917524 B917520:B917524 WVB851984:WVB851988 WLF851984:WLF851988 WBJ851984:WBJ851988 VRN851984:VRN851988 VHR851984:VHR851988 UXV851984:UXV851988 UNZ851984:UNZ851988 UED851984:UED851988 TUH851984:TUH851988 TKL851984:TKL851988 TAP851984:TAP851988 SQT851984:SQT851988 SGX851984:SGX851988 RXB851984:RXB851988 RNF851984:RNF851988 RDJ851984:RDJ851988 QTN851984:QTN851988 QJR851984:QJR851988 PZV851984:PZV851988 PPZ851984:PPZ851988 PGD851984:PGD851988 OWH851984:OWH851988 OML851984:OML851988 OCP851984:OCP851988 NST851984:NST851988 NIX851984:NIX851988 MZB851984:MZB851988 MPF851984:MPF851988 MFJ851984:MFJ851988 LVN851984:LVN851988 LLR851984:LLR851988 LBV851984:LBV851988 KRZ851984:KRZ851988 KID851984:KID851988 JYH851984:JYH851988 JOL851984:JOL851988 JEP851984:JEP851988 IUT851984:IUT851988 IKX851984:IKX851988 IBB851984:IBB851988 HRF851984:HRF851988 HHJ851984:HHJ851988 GXN851984:GXN851988 GNR851984:GNR851988 GDV851984:GDV851988 FTZ851984:FTZ851988 FKD851984:FKD851988 FAH851984:FAH851988 EQL851984:EQL851988 EGP851984:EGP851988 DWT851984:DWT851988 DMX851984:DMX851988 DDB851984:DDB851988 CTF851984:CTF851988 CJJ851984:CJJ851988 BZN851984:BZN851988 BPR851984:BPR851988 BFV851984:BFV851988 AVZ851984:AVZ851988 AMD851984:AMD851988 ACH851984:ACH851988 SL851984:SL851988 IP851984:IP851988 B851984:B851988 WVB786448:WVB786452 WLF786448:WLF786452 WBJ786448:WBJ786452 VRN786448:VRN786452 VHR786448:VHR786452 UXV786448:UXV786452 UNZ786448:UNZ786452 UED786448:UED786452 TUH786448:TUH786452 TKL786448:TKL786452 TAP786448:TAP786452 SQT786448:SQT786452 SGX786448:SGX786452 RXB786448:RXB786452 RNF786448:RNF786452 RDJ786448:RDJ786452 QTN786448:QTN786452 QJR786448:QJR786452 PZV786448:PZV786452 PPZ786448:PPZ786452 PGD786448:PGD786452 OWH786448:OWH786452 OML786448:OML786452 OCP786448:OCP786452 NST786448:NST786452 NIX786448:NIX786452 MZB786448:MZB786452 MPF786448:MPF786452 MFJ786448:MFJ786452 LVN786448:LVN786452 LLR786448:LLR786452 LBV786448:LBV786452 KRZ786448:KRZ786452 KID786448:KID786452 JYH786448:JYH786452 JOL786448:JOL786452 JEP786448:JEP786452 IUT786448:IUT786452 IKX786448:IKX786452 IBB786448:IBB786452 HRF786448:HRF786452 HHJ786448:HHJ786452 GXN786448:GXN786452 GNR786448:GNR786452 GDV786448:GDV786452 FTZ786448:FTZ786452 FKD786448:FKD786452 FAH786448:FAH786452 EQL786448:EQL786452 EGP786448:EGP786452 DWT786448:DWT786452 DMX786448:DMX786452 DDB786448:DDB786452 CTF786448:CTF786452 CJJ786448:CJJ786452 BZN786448:BZN786452 BPR786448:BPR786452 BFV786448:BFV786452 AVZ786448:AVZ786452 AMD786448:AMD786452 ACH786448:ACH786452 SL786448:SL786452 IP786448:IP786452 B786448:B786452 WVB720912:WVB720916 WLF720912:WLF720916 WBJ720912:WBJ720916 VRN720912:VRN720916 VHR720912:VHR720916 UXV720912:UXV720916 UNZ720912:UNZ720916 UED720912:UED720916 TUH720912:TUH720916 TKL720912:TKL720916 TAP720912:TAP720916 SQT720912:SQT720916 SGX720912:SGX720916 RXB720912:RXB720916 RNF720912:RNF720916 RDJ720912:RDJ720916 QTN720912:QTN720916 QJR720912:QJR720916 PZV720912:PZV720916 PPZ720912:PPZ720916 PGD720912:PGD720916 OWH720912:OWH720916 OML720912:OML720916 OCP720912:OCP720916 NST720912:NST720916 NIX720912:NIX720916 MZB720912:MZB720916 MPF720912:MPF720916 MFJ720912:MFJ720916 LVN720912:LVN720916 LLR720912:LLR720916 LBV720912:LBV720916 KRZ720912:KRZ720916 KID720912:KID720916 JYH720912:JYH720916 JOL720912:JOL720916 JEP720912:JEP720916 IUT720912:IUT720916 IKX720912:IKX720916 IBB720912:IBB720916 HRF720912:HRF720916 HHJ720912:HHJ720916 GXN720912:GXN720916 GNR720912:GNR720916 GDV720912:GDV720916 FTZ720912:FTZ720916 FKD720912:FKD720916 FAH720912:FAH720916 EQL720912:EQL720916 EGP720912:EGP720916 DWT720912:DWT720916 DMX720912:DMX720916 DDB720912:DDB720916 CTF720912:CTF720916 CJJ720912:CJJ720916 BZN720912:BZN720916 BPR720912:BPR720916 BFV720912:BFV720916 AVZ720912:AVZ720916 AMD720912:AMD720916 ACH720912:ACH720916 SL720912:SL720916 IP720912:IP720916 B720912:B720916 WVB655376:WVB655380 WLF655376:WLF655380 WBJ655376:WBJ655380 VRN655376:VRN655380 VHR655376:VHR655380 UXV655376:UXV655380 UNZ655376:UNZ655380 UED655376:UED655380 TUH655376:TUH655380 TKL655376:TKL655380 TAP655376:TAP655380 SQT655376:SQT655380 SGX655376:SGX655380 RXB655376:RXB655380 RNF655376:RNF655380 RDJ655376:RDJ655380 QTN655376:QTN655380 QJR655376:QJR655380 PZV655376:PZV655380 PPZ655376:PPZ655380 PGD655376:PGD655380 OWH655376:OWH655380 OML655376:OML655380 OCP655376:OCP655380 NST655376:NST655380 NIX655376:NIX655380 MZB655376:MZB655380 MPF655376:MPF655380 MFJ655376:MFJ655380 LVN655376:LVN655380 LLR655376:LLR655380 LBV655376:LBV655380 KRZ655376:KRZ655380 KID655376:KID655380 JYH655376:JYH655380 JOL655376:JOL655380 JEP655376:JEP655380 IUT655376:IUT655380 IKX655376:IKX655380 IBB655376:IBB655380 HRF655376:HRF655380 HHJ655376:HHJ655380 GXN655376:GXN655380 GNR655376:GNR655380 GDV655376:GDV655380 FTZ655376:FTZ655380 FKD655376:FKD655380 FAH655376:FAH655380 EQL655376:EQL655380 EGP655376:EGP655380 DWT655376:DWT655380 DMX655376:DMX655380 DDB655376:DDB655380 CTF655376:CTF655380 CJJ655376:CJJ655380 BZN655376:BZN655380 BPR655376:BPR655380 BFV655376:BFV655380 AVZ655376:AVZ655380 AMD655376:AMD655380 ACH655376:ACH655380 SL655376:SL655380 IP655376:IP655380 B655376:B655380 WVB589840:WVB589844 WLF589840:WLF589844 WBJ589840:WBJ589844 VRN589840:VRN589844 VHR589840:VHR589844 UXV589840:UXV589844 UNZ589840:UNZ589844 UED589840:UED589844 TUH589840:TUH589844 TKL589840:TKL589844 TAP589840:TAP589844 SQT589840:SQT589844 SGX589840:SGX589844 RXB589840:RXB589844 RNF589840:RNF589844 RDJ589840:RDJ589844 QTN589840:QTN589844 QJR589840:QJR589844 PZV589840:PZV589844 PPZ589840:PPZ589844 PGD589840:PGD589844 OWH589840:OWH589844 OML589840:OML589844 OCP589840:OCP589844 NST589840:NST589844 NIX589840:NIX589844 MZB589840:MZB589844 MPF589840:MPF589844 MFJ589840:MFJ589844 LVN589840:LVN589844 LLR589840:LLR589844 LBV589840:LBV589844 KRZ589840:KRZ589844 KID589840:KID589844 JYH589840:JYH589844 JOL589840:JOL589844 JEP589840:JEP589844 IUT589840:IUT589844 IKX589840:IKX589844 IBB589840:IBB589844 HRF589840:HRF589844 HHJ589840:HHJ589844 GXN589840:GXN589844 GNR589840:GNR589844 GDV589840:GDV589844 FTZ589840:FTZ589844 FKD589840:FKD589844 FAH589840:FAH589844 EQL589840:EQL589844 EGP589840:EGP589844 DWT589840:DWT589844 DMX589840:DMX589844 DDB589840:DDB589844 CTF589840:CTF589844 CJJ589840:CJJ589844 BZN589840:BZN589844 BPR589840:BPR589844 BFV589840:BFV589844 AVZ589840:AVZ589844 AMD589840:AMD589844 ACH589840:ACH589844 SL589840:SL589844 IP589840:IP589844 B589840:B589844 WVB524304:WVB524308 WLF524304:WLF524308 WBJ524304:WBJ524308 VRN524304:VRN524308 VHR524304:VHR524308 UXV524304:UXV524308 UNZ524304:UNZ524308 UED524304:UED524308 TUH524304:TUH524308 TKL524304:TKL524308 TAP524304:TAP524308 SQT524304:SQT524308 SGX524304:SGX524308 RXB524304:RXB524308 RNF524304:RNF524308 RDJ524304:RDJ524308 QTN524304:QTN524308 QJR524304:QJR524308 PZV524304:PZV524308 PPZ524304:PPZ524308 PGD524304:PGD524308 OWH524304:OWH524308 OML524304:OML524308 OCP524304:OCP524308 NST524304:NST524308 NIX524304:NIX524308 MZB524304:MZB524308 MPF524304:MPF524308 MFJ524304:MFJ524308 LVN524304:LVN524308 LLR524304:LLR524308 LBV524304:LBV524308 KRZ524304:KRZ524308 KID524304:KID524308 JYH524304:JYH524308 JOL524304:JOL524308 JEP524304:JEP524308 IUT524304:IUT524308 IKX524304:IKX524308 IBB524304:IBB524308 HRF524304:HRF524308 HHJ524304:HHJ524308 GXN524304:GXN524308 GNR524304:GNR524308 GDV524304:GDV524308 FTZ524304:FTZ524308 FKD524304:FKD524308 FAH524304:FAH524308 EQL524304:EQL524308 EGP524304:EGP524308 DWT524304:DWT524308 DMX524304:DMX524308 DDB524304:DDB524308 CTF524304:CTF524308 CJJ524304:CJJ524308 BZN524304:BZN524308 BPR524304:BPR524308 BFV524304:BFV524308 AVZ524304:AVZ524308 AMD524304:AMD524308 ACH524304:ACH524308 SL524304:SL524308 IP524304:IP524308 B524304:B524308 WVB458768:WVB458772 WLF458768:WLF458772 WBJ458768:WBJ458772 VRN458768:VRN458772 VHR458768:VHR458772 UXV458768:UXV458772 UNZ458768:UNZ458772 UED458768:UED458772 TUH458768:TUH458772 TKL458768:TKL458772 TAP458768:TAP458772 SQT458768:SQT458772 SGX458768:SGX458772 RXB458768:RXB458772 RNF458768:RNF458772 RDJ458768:RDJ458772 QTN458768:QTN458772 QJR458768:QJR458772 PZV458768:PZV458772 PPZ458768:PPZ458772 PGD458768:PGD458772 OWH458768:OWH458772 OML458768:OML458772 OCP458768:OCP458772 NST458768:NST458772 NIX458768:NIX458772 MZB458768:MZB458772 MPF458768:MPF458772 MFJ458768:MFJ458772 LVN458768:LVN458772 LLR458768:LLR458772 LBV458768:LBV458772 KRZ458768:KRZ458772 KID458768:KID458772 JYH458768:JYH458772 JOL458768:JOL458772 JEP458768:JEP458772 IUT458768:IUT458772 IKX458768:IKX458772 IBB458768:IBB458772 HRF458768:HRF458772 HHJ458768:HHJ458772 GXN458768:GXN458772 GNR458768:GNR458772 GDV458768:GDV458772 FTZ458768:FTZ458772 FKD458768:FKD458772 FAH458768:FAH458772 EQL458768:EQL458772 EGP458768:EGP458772 DWT458768:DWT458772 DMX458768:DMX458772 DDB458768:DDB458772 CTF458768:CTF458772 CJJ458768:CJJ458772 BZN458768:BZN458772 BPR458768:BPR458772 BFV458768:BFV458772 AVZ458768:AVZ458772 AMD458768:AMD458772 ACH458768:ACH458772 SL458768:SL458772 IP458768:IP458772 B458768:B458772 WVB393232:WVB393236 WLF393232:WLF393236 WBJ393232:WBJ393236 VRN393232:VRN393236 VHR393232:VHR393236 UXV393232:UXV393236 UNZ393232:UNZ393236 UED393232:UED393236 TUH393232:TUH393236 TKL393232:TKL393236 TAP393232:TAP393236 SQT393232:SQT393236 SGX393232:SGX393236 RXB393232:RXB393236 RNF393232:RNF393236 RDJ393232:RDJ393236 QTN393232:QTN393236 QJR393232:QJR393236 PZV393232:PZV393236 PPZ393232:PPZ393236 PGD393232:PGD393236 OWH393232:OWH393236 OML393232:OML393236 OCP393232:OCP393236 NST393232:NST393236 NIX393232:NIX393236 MZB393232:MZB393236 MPF393232:MPF393236 MFJ393232:MFJ393236 LVN393232:LVN393236 LLR393232:LLR393236 LBV393232:LBV393236 KRZ393232:KRZ393236 KID393232:KID393236 JYH393232:JYH393236 JOL393232:JOL393236 JEP393232:JEP393236 IUT393232:IUT393236 IKX393232:IKX393236 IBB393232:IBB393236 HRF393232:HRF393236 HHJ393232:HHJ393236 GXN393232:GXN393236 GNR393232:GNR393236 GDV393232:GDV393236 FTZ393232:FTZ393236 FKD393232:FKD393236 FAH393232:FAH393236 EQL393232:EQL393236 EGP393232:EGP393236 DWT393232:DWT393236 DMX393232:DMX393236 DDB393232:DDB393236 CTF393232:CTF393236 CJJ393232:CJJ393236 BZN393232:BZN393236 BPR393232:BPR393236 BFV393232:BFV393236 AVZ393232:AVZ393236 AMD393232:AMD393236 ACH393232:ACH393236 SL393232:SL393236 IP393232:IP393236 B393232:B393236 WVB327696:WVB327700 WLF327696:WLF327700 WBJ327696:WBJ327700 VRN327696:VRN327700 VHR327696:VHR327700 UXV327696:UXV327700 UNZ327696:UNZ327700 UED327696:UED327700 TUH327696:TUH327700 TKL327696:TKL327700 TAP327696:TAP327700 SQT327696:SQT327700 SGX327696:SGX327700 RXB327696:RXB327700 RNF327696:RNF327700 RDJ327696:RDJ327700 QTN327696:QTN327700 QJR327696:QJR327700 PZV327696:PZV327700 PPZ327696:PPZ327700 PGD327696:PGD327700 OWH327696:OWH327700 OML327696:OML327700 OCP327696:OCP327700 NST327696:NST327700 NIX327696:NIX327700 MZB327696:MZB327700 MPF327696:MPF327700 MFJ327696:MFJ327700 LVN327696:LVN327700 LLR327696:LLR327700 LBV327696:LBV327700 KRZ327696:KRZ327700 KID327696:KID327700 JYH327696:JYH327700 JOL327696:JOL327700 JEP327696:JEP327700 IUT327696:IUT327700 IKX327696:IKX327700 IBB327696:IBB327700 HRF327696:HRF327700 HHJ327696:HHJ327700 GXN327696:GXN327700 GNR327696:GNR327700 GDV327696:GDV327700 FTZ327696:FTZ327700 FKD327696:FKD327700 FAH327696:FAH327700 EQL327696:EQL327700 EGP327696:EGP327700 DWT327696:DWT327700 DMX327696:DMX327700 DDB327696:DDB327700 CTF327696:CTF327700 CJJ327696:CJJ327700 BZN327696:BZN327700 BPR327696:BPR327700 BFV327696:BFV327700 AVZ327696:AVZ327700 AMD327696:AMD327700 ACH327696:ACH327700 SL327696:SL327700 IP327696:IP327700 B327696:B327700 WVB262160:WVB262164 WLF262160:WLF262164 WBJ262160:WBJ262164 VRN262160:VRN262164 VHR262160:VHR262164 UXV262160:UXV262164 UNZ262160:UNZ262164 UED262160:UED262164 TUH262160:TUH262164 TKL262160:TKL262164 TAP262160:TAP262164 SQT262160:SQT262164 SGX262160:SGX262164 RXB262160:RXB262164 RNF262160:RNF262164 RDJ262160:RDJ262164 QTN262160:QTN262164 QJR262160:QJR262164 PZV262160:PZV262164 PPZ262160:PPZ262164 PGD262160:PGD262164 OWH262160:OWH262164 OML262160:OML262164 OCP262160:OCP262164 NST262160:NST262164 NIX262160:NIX262164 MZB262160:MZB262164 MPF262160:MPF262164 MFJ262160:MFJ262164 LVN262160:LVN262164 LLR262160:LLR262164 LBV262160:LBV262164 KRZ262160:KRZ262164 KID262160:KID262164 JYH262160:JYH262164 JOL262160:JOL262164 JEP262160:JEP262164 IUT262160:IUT262164 IKX262160:IKX262164 IBB262160:IBB262164 HRF262160:HRF262164 HHJ262160:HHJ262164 GXN262160:GXN262164 GNR262160:GNR262164 GDV262160:GDV262164 FTZ262160:FTZ262164 FKD262160:FKD262164 FAH262160:FAH262164 EQL262160:EQL262164 EGP262160:EGP262164 DWT262160:DWT262164 DMX262160:DMX262164 DDB262160:DDB262164 CTF262160:CTF262164 CJJ262160:CJJ262164 BZN262160:BZN262164 BPR262160:BPR262164 BFV262160:BFV262164 AVZ262160:AVZ262164 AMD262160:AMD262164 ACH262160:ACH262164 SL262160:SL262164 IP262160:IP262164 B262160:B262164 WVB196624:WVB196628 WLF196624:WLF196628 WBJ196624:WBJ196628 VRN196624:VRN196628 VHR196624:VHR196628 UXV196624:UXV196628 UNZ196624:UNZ196628 UED196624:UED196628 TUH196624:TUH196628 TKL196624:TKL196628 TAP196624:TAP196628 SQT196624:SQT196628 SGX196624:SGX196628 RXB196624:RXB196628 RNF196624:RNF196628 RDJ196624:RDJ196628 QTN196624:QTN196628 QJR196624:QJR196628 PZV196624:PZV196628 PPZ196624:PPZ196628 PGD196624:PGD196628 OWH196624:OWH196628 OML196624:OML196628 OCP196624:OCP196628 NST196624:NST196628 NIX196624:NIX196628 MZB196624:MZB196628 MPF196624:MPF196628 MFJ196624:MFJ196628 LVN196624:LVN196628 LLR196624:LLR196628 LBV196624:LBV196628 KRZ196624:KRZ196628 KID196624:KID196628 JYH196624:JYH196628 JOL196624:JOL196628 JEP196624:JEP196628 IUT196624:IUT196628 IKX196624:IKX196628 IBB196624:IBB196628 HRF196624:HRF196628 HHJ196624:HHJ196628 GXN196624:GXN196628 GNR196624:GNR196628 GDV196624:GDV196628 FTZ196624:FTZ196628 FKD196624:FKD196628 FAH196624:FAH196628 EQL196624:EQL196628 EGP196624:EGP196628 DWT196624:DWT196628 DMX196624:DMX196628 DDB196624:DDB196628 CTF196624:CTF196628 CJJ196624:CJJ196628 BZN196624:BZN196628 BPR196624:BPR196628 BFV196624:BFV196628 AVZ196624:AVZ196628 AMD196624:AMD196628 ACH196624:ACH196628 SL196624:SL196628 IP196624:IP196628 B196624:B196628 WVB131088:WVB131092 WLF131088:WLF131092 WBJ131088:WBJ131092 VRN131088:VRN131092 VHR131088:VHR131092 UXV131088:UXV131092 UNZ131088:UNZ131092 UED131088:UED131092 TUH131088:TUH131092 TKL131088:TKL131092 TAP131088:TAP131092 SQT131088:SQT131092 SGX131088:SGX131092 RXB131088:RXB131092 RNF131088:RNF131092 RDJ131088:RDJ131092 QTN131088:QTN131092 QJR131088:QJR131092 PZV131088:PZV131092 PPZ131088:PPZ131092 PGD131088:PGD131092 OWH131088:OWH131092 OML131088:OML131092 OCP131088:OCP131092 NST131088:NST131092 NIX131088:NIX131092 MZB131088:MZB131092 MPF131088:MPF131092 MFJ131088:MFJ131092 LVN131088:LVN131092 LLR131088:LLR131092 LBV131088:LBV131092 KRZ131088:KRZ131092 KID131088:KID131092 JYH131088:JYH131092 JOL131088:JOL131092 JEP131088:JEP131092 IUT131088:IUT131092 IKX131088:IKX131092 IBB131088:IBB131092 HRF131088:HRF131092 HHJ131088:HHJ131092 GXN131088:GXN131092 GNR131088:GNR131092 GDV131088:GDV131092 FTZ131088:FTZ131092 FKD131088:FKD131092 FAH131088:FAH131092 EQL131088:EQL131092 EGP131088:EGP131092 DWT131088:DWT131092 DMX131088:DMX131092 DDB131088:DDB131092 CTF131088:CTF131092 CJJ131088:CJJ131092 BZN131088:BZN131092 BPR131088:BPR131092 BFV131088:BFV131092 AVZ131088:AVZ131092 AMD131088:AMD131092 ACH131088:ACH131092 SL131088:SL131092 IP131088:IP131092 B131088:B131092 WVB65552:WVB65556 WLF65552:WLF65556 WBJ65552:WBJ65556 VRN65552:VRN65556 VHR65552:VHR65556 UXV65552:UXV65556 UNZ65552:UNZ65556 UED65552:UED65556 TUH65552:TUH65556 TKL65552:TKL65556 TAP65552:TAP65556 SQT65552:SQT65556 SGX65552:SGX65556 RXB65552:RXB65556 RNF65552:RNF65556 RDJ65552:RDJ65556 QTN65552:QTN65556 QJR65552:QJR65556 PZV65552:PZV65556 PPZ65552:PPZ65556 PGD65552:PGD65556 OWH65552:OWH65556 OML65552:OML65556 OCP65552:OCP65556 NST65552:NST65556 NIX65552:NIX65556 MZB65552:MZB65556 MPF65552:MPF65556 MFJ65552:MFJ65556 LVN65552:LVN65556 LLR65552:LLR65556 LBV65552:LBV65556 KRZ65552:KRZ65556 KID65552:KID65556 JYH65552:JYH65556 JOL65552:JOL65556 JEP65552:JEP65556 IUT65552:IUT65556 IKX65552:IKX65556 IBB65552:IBB65556 HRF65552:HRF65556 HHJ65552:HHJ65556 GXN65552:GXN65556 GNR65552:GNR65556 GDV65552:GDV65556 FTZ65552:FTZ65556 FKD65552:FKD65556 FAH65552:FAH65556 EQL65552:EQL65556 EGP65552:EGP65556 DWT65552:DWT65556 DMX65552:DMX65556 DDB65552:DDB65556 CTF65552:CTF65556 CJJ65552:CJJ65556 BZN65552:BZN65556 BPR65552:BPR65556 BFV65552:BFV65556 AVZ65552:AVZ65556 AMD65552:AMD65556 ACH65552:ACH65556 SL65552:SL65556 IP65552:IP65556 B65552:B65556 WVB21:WVB25 WLF21:WLF25 WBJ21:WBJ25 VRN21:VRN25 VHR21:VHR25 UXV21:UXV25 UNZ21:UNZ25 UED21:UED25 TUH21:TUH25 TKL21:TKL25 TAP21:TAP25 SQT21:SQT25 SGX21:SGX25 RXB21:RXB25 RNF21:RNF25 RDJ21:RDJ25 QTN21:QTN25 QJR21:QJR25 PZV21:PZV25 PPZ21:PPZ25 PGD21:PGD25 OWH21:OWH25 OML21:OML25 OCP21:OCP25 NST21:NST25 NIX21:NIX25 MZB21:MZB25 MPF21:MPF25 MFJ21:MFJ25 LVN21:LVN25 LLR21:LLR25 LBV21:LBV25 KRZ21:KRZ25 KID21:KID25 JYH21:JYH25 JOL21:JOL25 JEP21:JEP25 IUT21:IUT25 IKX21:IKX25 IBB21:IBB25 HRF21:HRF25 HHJ21:HHJ25 GXN21:GXN25 GNR21:GNR25 GDV21:GDV25 FTZ21:FTZ25 FKD21:FKD25 FAH21:FAH25 EQL21:EQL25 EGP21:EGP25 DWT21:DWT25 DMX21:DMX25 DDB21:DDB25 CTF21:CTF25 CJJ21:CJJ25 BZN21:BZN25 BPR21:BPR25 BFV21:BFV25 AVZ21:AVZ25 AMD21:AMD25 ACH21:ACH25 SL21:SL25" xr:uid="{00000000-0002-0000-0000-000003000000}">
      <formula1>$K$6:$K$10</formula1>
    </dataValidation>
    <dataValidation type="list" allowBlank="1" showInputMessage="1" showErrorMessage="1" sqref="IS23:IS24 B16 WVE983058:WVE983059 WLI983058:WLI983059 WBM983058:WBM983059 VRQ983058:VRQ983059 VHU983058:VHU983059 UXY983058:UXY983059 UOC983058:UOC983059 UEG983058:UEG983059 TUK983058:TUK983059 TKO983058:TKO983059 TAS983058:TAS983059 SQW983058:SQW983059 SHA983058:SHA983059 RXE983058:RXE983059 RNI983058:RNI983059 RDM983058:RDM983059 QTQ983058:QTQ983059 QJU983058:QJU983059 PZY983058:PZY983059 PQC983058:PQC983059 PGG983058:PGG983059 OWK983058:OWK983059 OMO983058:OMO983059 OCS983058:OCS983059 NSW983058:NSW983059 NJA983058:NJA983059 MZE983058:MZE983059 MPI983058:MPI983059 MFM983058:MFM983059 LVQ983058:LVQ983059 LLU983058:LLU983059 LBY983058:LBY983059 KSC983058:KSC983059 KIG983058:KIG983059 JYK983058:JYK983059 JOO983058:JOO983059 JES983058:JES983059 IUW983058:IUW983059 ILA983058:ILA983059 IBE983058:IBE983059 HRI983058:HRI983059 HHM983058:HHM983059 GXQ983058:GXQ983059 GNU983058:GNU983059 GDY983058:GDY983059 FUC983058:FUC983059 FKG983058:FKG983059 FAK983058:FAK983059 EQO983058:EQO983059 EGS983058:EGS983059 DWW983058:DWW983059 DNA983058:DNA983059 DDE983058:DDE983059 CTI983058:CTI983059 CJM983058:CJM983059 BZQ983058:BZQ983059 BPU983058:BPU983059 BFY983058:BFY983059 AWC983058:AWC983059 AMG983058:AMG983059 ACK983058:ACK983059 SO983058:SO983059 IS983058:IS983059 H983058:H983059 WVE917522:WVE917523 WLI917522:WLI917523 WBM917522:WBM917523 VRQ917522:VRQ917523 VHU917522:VHU917523 UXY917522:UXY917523 UOC917522:UOC917523 UEG917522:UEG917523 TUK917522:TUK917523 TKO917522:TKO917523 TAS917522:TAS917523 SQW917522:SQW917523 SHA917522:SHA917523 RXE917522:RXE917523 RNI917522:RNI917523 RDM917522:RDM917523 QTQ917522:QTQ917523 QJU917522:QJU917523 PZY917522:PZY917523 PQC917522:PQC917523 PGG917522:PGG917523 OWK917522:OWK917523 OMO917522:OMO917523 OCS917522:OCS917523 NSW917522:NSW917523 NJA917522:NJA917523 MZE917522:MZE917523 MPI917522:MPI917523 MFM917522:MFM917523 LVQ917522:LVQ917523 LLU917522:LLU917523 LBY917522:LBY917523 KSC917522:KSC917523 KIG917522:KIG917523 JYK917522:JYK917523 JOO917522:JOO917523 JES917522:JES917523 IUW917522:IUW917523 ILA917522:ILA917523 IBE917522:IBE917523 HRI917522:HRI917523 HHM917522:HHM917523 GXQ917522:GXQ917523 GNU917522:GNU917523 GDY917522:GDY917523 FUC917522:FUC917523 FKG917522:FKG917523 FAK917522:FAK917523 EQO917522:EQO917523 EGS917522:EGS917523 DWW917522:DWW917523 DNA917522:DNA917523 DDE917522:DDE917523 CTI917522:CTI917523 CJM917522:CJM917523 BZQ917522:BZQ917523 BPU917522:BPU917523 BFY917522:BFY917523 AWC917522:AWC917523 AMG917522:AMG917523 ACK917522:ACK917523 SO917522:SO917523 IS917522:IS917523 H917522:H917523 WVE851986:WVE851987 WLI851986:WLI851987 WBM851986:WBM851987 VRQ851986:VRQ851987 VHU851986:VHU851987 UXY851986:UXY851987 UOC851986:UOC851987 UEG851986:UEG851987 TUK851986:TUK851987 TKO851986:TKO851987 TAS851986:TAS851987 SQW851986:SQW851987 SHA851986:SHA851987 RXE851986:RXE851987 RNI851986:RNI851987 RDM851986:RDM851987 QTQ851986:QTQ851987 QJU851986:QJU851987 PZY851986:PZY851987 PQC851986:PQC851987 PGG851986:PGG851987 OWK851986:OWK851987 OMO851986:OMO851987 OCS851986:OCS851987 NSW851986:NSW851987 NJA851986:NJA851987 MZE851986:MZE851987 MPI851986:MPI851987 MFM851986:MFM851987 LVQ851986:LVQ851987 LLU851986:LLU851987 LBY851986:LBY851987 KSC851986:KSC851987 KIG851986:KIG851987 JYK851986:JYK851987 JOO851986:JOO851987 JES851986:JES851987 IUW851986:IUW851987 ILA851986:ILA851987 IBE851986:IBE851987 HRI851986:HRI851987 HHM851986:HHM851987 GXQ851986:GXQ851987 GNU851986:GNU851987 GDY851986:GDY851987 FUC851986:FUC851987 FKG851986:FKG851987 FAK851986:FAK851987 EQO851986:EQO851987 EGS851986:EGS851987 DWW851986:DWW851987 DNA851986:DNA851987 DDE851986:DDE851987 CTI851986:CTI851987 CJM851986:CJM851987 BZQ851986:BZQ851987 BPU851986:BPU851987 BFY851986:BFY851987 AWC851986:AWC851987 AMG851986:AMG851987 ACK851986:ACK851987 SO851986:SO851987 IS851986:IS851987 H851986:H851987 WVE786450:WVE786451 WLI786450:WLI786451 WBM786450:WBM786451 VRQ786450:VRQ786451 VHU786450:VHU786451 UXY786450:UXY786451 UOC786450:UOC786451 UEG786450:UEG786451 TUK786450:TUK786451 TKO786450:TKO786451 TAS786450:TAS786451 SQW786450:SQW786451 SHA786450:SHA786451 RXE786450:RXE786451 RNI786450:RNI786451 RDM786450:RDM786451 QTQ786450:QTQ786451 QJU786450:QJU786451 PZY786450:PZY786451 PQC786450:PQC786451 PGG786450:PGG786451 OWK786450:OWK786451 OMO786450:OMO786451 OCS786450:OCS786451 NSW786450:NSW786451 NJA786450:NJA786451 MZE786450:MZE786451 MPI786450:MPI786451 MFM786450:MFM786451 LVQ786450:LVQ786451 LLU786450:LLU786451 LBY786450:LBY786451 KSC786450:KSC786451 KIG786450:KIG786451 JYK786450:JYK786451 JOO786450:JOO786451 JES786450:JES786451 IUW786450:IUW786451 ILA786450:ILA786451 IBE786450:IBE786451 HRI786450:HRI786451 HHM786450:HHM786451 GXQ786450:GXQ786451 GNU786450:GNU786451 GDY786450:GDY786451 FUC786450:FUC786451 FKG786450:FKG786451 FAK786450:FAK786451 EQO786450:EQO786451 EGS786450:EGS786451 DWW786450:DWW786451 DNA786450:DNA786451 DDE786450:DDE786451 CTI786450:CTI786451 CJM786450:CJM786451 BZQ786450:BZQ786451 BPU786450:BPU786451 BFY786450:BFY786451 AWC786450:AWC786451 AMG786450:AMG786451 ACK786450:ACK786451 SO786450:SO786451 IS786450:IS786451 H786450:H786451 WVE720914:WVE720915 WLI720914:WLI720915 WBM720914:WBM720915 VRQ720914:VRQ720915 VHU720914:VHU720915 UXY720914:UXY720915 UOC720914:UOC720915 UEG720914:UEG720915 TUK720914:TUK720915 TKO720914:TKO720915 TAS720914:TAS720915 SQW720914:SQW720915 SHA720914:SHA720915 RXE720914:RXE720915 RNI720914:RNI720915 RDM720914:RDM720915 QTQ720914:QTQ720915 QJU720914:QJU720915 PZY720914:PZY720915 PQC720914:PQC720915 PGG720914:PGG720915 OWK720914:OWK720915 OMO720914:OMO720915 OCS720914:OCS720915 NSW720914:NSW720915 NJA720914:NJA720915 MZE720914:MZE720915 MPI720914:MPI720915 MFM720914:MFM720915 LVQ720914:LVQ720915 LLU720914:LLU720915 LBY720914:LBY720915 KSC720914:KSC720915 KIG720914:KIG720915 JYK720914:JYK720915 JOO720914:JOO720915 JES720914:JES720915 IUW720914:IUW720915 ILA720914:ILA720915 IBE720914:IBE720915 HRI720914:HRI720915 HHM720914:HHM720915 GXQ720914:GXQ720915 GNU720914:GNU720915 GDY720914:GDY720915 FUC720914:FUC720915 FKG720914:FKG720915 FAK720914:FAK720915 EQO720914:EQO720915 EGS720914:EGS720915 DWW720914:DWW720915 DNA720914:DNA720915 DDE720914:DDE720915 CTI720914:CTI720915 CJM720914:CJM720915 BZQ720914:BZQ720915 BPU720914:BPU720915 BFY720914:BFY720915 AWC720914:AWC720915 AMG720914:AMG720915 ACK720914:ACK720915 SO720914:SO720915 IS720914:IS720915 H720914:H720915 WVE655378:WVE655379 WLI655378:WLI655379 WBM655378:WBM655379 VRQ655378:VRQ655379 VHU655378:VHU655379 UXY655378:UXY655379 UOC655378:UOC655379 UEG655378:UEG655379 TUK655378:TUK655379 TKO655378:TKO655379 TAS655378:TAS655379 SQW655378:SQW655379 SHA655378:SHA655379 RXE655378:RXE655379 RNI655378:RNI655379 RDM655378:RDM655379 QTQ655378:QTQ655379 QJU655378:QJU655379 PZY655378:PZY655379 PQC655378:PQC655379 PGG655378:PGG655379 OWK655378:OWK655379 OMO655378:OMO655379 OCS655378:OCS655379 NSW655378:NSW655379 NJA655378:NJA655379 MZE655378:MZE655379 MPI655378:MPI655379 MFM655378:MFM655379 LVQ655378:LVQ655379 LLU655378:LLU655379 LBY655378:LBY655379 KSC655378:KSC655379 KIG655378:KIG655379 JYK655378:JYK655379 JOO655378:JOO655379 JES655378:JES655379 IUW655378:IUW655379 ILA655378:ILA655379 IBE655378:IBE655379 HRI655378:HRI655379 HHM655378:HHM655379 GXQ655378:GXQ655379 GNU655378:GNU655379 GDY655378:GDY655379 FUC655378:FUC655379 FKG655378:FKG655379 FAK655378:FAK655379 EQO655378:EQO655379 EGS655378:EGS655379 DWW655378:DWW655379 DNA655378:DNA655379 DDE655378:DDE655379 CTI655378:CTI655379 CJM655378:CJM655379 BZQ655378:BZQ655379 BPU655378:BPU655379 BFY655378:BFY655379 AWC655378:AWC655379 AMG655378:AMG655379 ACK655378:ACK655379 SO655378:SO655379 IS655378:IS655379 H655378:H655379 WVE589842:WVE589843 WLI589842:WLI589843 WBM589842:WBM589843 VRQ589842:VRQ589843 VHU589842:VHU589843 UXY589842:UXY589843 UOC589842:UOC589843 UEG589842:UEG589843 TUK589842:TUK589843 TKO589842:TKO589843 TAS589842:TAS589843 SQW589842:SQW589843 SHA589842:SHA589843 RXE589842:RXE589843 RNI589842:RNI589843 RDM589842:RDM589843 QTQ589842:QTQ589843 QJU589842:QJU589843 PZY589842:PZY589843 PQC589842:PQC589843 PGG589842:PGG589843 OWK589842:OWK589843 OMO589842:OMO589843 OCS589842:OCS589843 NSW589842:NSW589843 NJA589842:NJA589843 MZE589842:MZE589843 MPI589842:MPI589843 MFM589842:MFM589843 LVQ589842:LVQ589843 LLU589842:LLU589843 LBY589842:LBY589843 KSC589842:KSC589843 KIG589842:KIG589843 JYK589842:JYK589843 JOO589842:JOO589843 JES589842:JES589843 IUW589842:IUW589843 ILA589842:ILA589843 IBE589842:IBE589843 HRI589842:HRI589843 HHM589842:HHM589843 GXQ589842:GXQ589843 GNU589842:GNU589843 GDY589842:GDY589843 FUC589842:FUC589843 FKG589842:FKG589843 FAK589842:FAK589843 EQO589842:EQO589843 EGS589842:EGS589843 DWW589842:DWW589843 DNA589842:DNA589843 DDE589842:DDE589843 CTI589842:CTI589843 CJM589842:CJM589843 BZQ589842:BZQ589843 BPU589842:BPU589843 BFY589842:BFY589843 AWC589842:AWC589843 AMG589842:AMG589843 ACK589842:ACK589843 SO589842:SO589843 IS589842:IS589843 H589842:H589843 WVE524306:WVE524307 WLI524306:WLI524307 WBM524306:WBM524307 VRQ524306:VRQ524307 VHU524306:VHU524307 UXY524306:UXY524307 UOC524306:UOC524307 UEG524306:UEG524307 TUK524306:TUK524307 TKO524306:TKO524307 TAS524306:TAS524307 SQW524306:SQW524307 SHA524306:SHA524307 RXE524306:RXE524307 RNI524306:RNI524307 RDM524306:RDM524307 QTQ524306:QTQ524307 QJU524306:QJU524307 PZY524306:PZY524307 PQC524306:PQC524307 PGG524306:PGG524307 OWK524306:OWK524307 OMO524306:OMO524307 OCS524306:OCS524307 NSW524306:NSW524307 NJA524306:NJA524307 MZE524306:MZE524307 MPI524306:MPI524307 MFM524306:MFM524307 LVQ524306:LVQ524307 LLU524306:LLU524307 LBY524306:LBY524307 KSC524306:KSC524307 KIG524306:KIG524307 JYK524306:JYK524307 JOO524306:JOO524307 JES524306:JES524307 IUW524306:IUW524307 ILA524306:ILA524307 IBE524306:IBE524307 HRI524306:HRI524307 HHM524306:HHM524307 GXQ524306:GXQ524307 GNU524306:GNU524307 GDY524306:GDY524307 FUC524306:FUC524307 FKG524306:FKG524307 FAK524306:FAK524307 EQO524306:EQO524307 EGS524306:EGS524307 DWW524306:DWW524307 DNA524306:DNA524307 DDE524306:DDE524307 CTI524306:CTI524307 CJM524306:CJM524307 BZQ524306:BZQ524307 BPU524306:BPU524307 BFY524306:BFY524307 AWC524306:AWC524307 AMG524306:AMG524307 ACK524306:ACK524307 SO524306:SO524307 IS524306:IS524307 H524306:H524307 WVE458770:WVE458771 WLI458770:WLI458771 WBM458770:WBM458771 VRQ458770:VRQ458771 VHU458770:VHU458771 UXY458770:UXY458771 UOC458770:UOC458771 UEG458770:UEG458771 TUK458770:TUK458771 TKO458770:TKO458771 TAS458770:TAS458771 SQW458770:SQW458771 SHA458770:SHA458771 RXE458770:RXE458771 RNI458770:RNI458771 RDM458770:RDM458771 QTQ458770:QTQ458771 QJU458770:QJU458771 PZY458770:PZY458771 PQC458770:PQC458771 PGG458770:PGG458771 OWK458770:OWK458771 OMO458770:OMO458771 OCS458770:OCS458771 NSW458770:NSW458771 NJA458770:NJA458771 MZE458770:MZE458771 MPI458770:MPI458771 MFM458770:MFM458771 LVQ458770:LVQ458771 LLU458770:LLU458771 LBY458770:LBY458771 KSC458770:KSC458771 KIG458770:KIG458771 JYK458770:JYK458771 JOO458770:JOO458771 JES458770:JES458771 IUW458770:IUW458771 ILA458770:ILA458771 IBE458770:IBE458771 HRI458770:HRI458771 HHM458770:HHM458771 GXQ458770:GXQ458771 GNU458770:GNU458771 GDY458770:GDY458771 FUC458770:FUC458771 FKG458770:FKG458771 FAK458770:FAK458771 EQO458770:EQO458771 EGS458770:EGS458771 DWW458770:DWW458771 DNA458770:DNA458771 DDE458770:DDE458771 CTI458770:CTI458771 CJM458770:CJM458771 BZQ458770:BZQ458771 BPU458770:BPU458771 BFY458770:BFY458771 AWC458770:AWC458771 AMG458770:AMG458771 ACK458770:ACK458771 SO458770:SO458771 IS458770:IS458771 H458770:H458771 WVE393234:WVE393235 WLI393234:WLI393235 WBM393234:WBM393235 VRQ393234:VRQ393235 VHU393234:VHU393235 UXY393234:UXY393235 UOC393234:UOC393235 UEG393234:UEG393235 TUK393234:TUK393235 TKO393234:TKO393235 TAS393234:TAS393235 SQW393234:SQW393235 SHA393234:SHA393235 RXE393234:RXE393235 RNI393234:RNI393235 RDM393234:RDM393235 QTQ393234:QTQ393235 QJU393234:QJU393235 PZY393234:PZY393235 PQC393234:PQC393235 PGG393234:PGG393235 OWK393234:OWK393235 OMO393234:OMO393235 OCS393234:OCS393235 NSW393234:NSW393235 NJA393234:NJA393235 MZE393234:MZE393235 MPI393234:MPI393235 MFM393234:MFM393235 LVQ393234:LVQ393235 LLU393234:LLU393235 LBY393234:LBY393235 KSC393234:KSC393235 KIG393234:KIG393235 JYK393234:JYK393235 JOO393234:JOO393235 JES393234:JES393235 IUW393234:IUW393235 ILA393234:ILA393235 IBE393234:IBE393235 HRI393234:HRI393235 HHM393234:HHM393235 GXQ393234:GXQ393235 GNU393234:GNU393235 GDY393234:GDY393235 FUC393234:FUC393235 FKG393234:FKG393235 FAK393234:FAK393235 EQO393234:EQO393235 EGS393234:EGS393235 DWW393234:DWW393235 DNA393234:DNA393235 DDE393234:DDE393235 CTI393234:CTI393235 CJM393234:CJM393235 BZQ393234:BZQ393235 BPU393234:BPU393235 BFY393234:BFY393235 AWC393234:AWC393235 AMG393234:AMG393235 ACK393234:ACK393235 SO393234:SO393235 IS393234:IS393235 H393234:H393235 WVE327698:WVE327699 WLI327698:WLI327699 WBM327698:WBM327699 VRQ327698:VRQ327699 VHU327698:VHU327699 UXY327698:UXY327699 UOC327698:UOC327699 UEG327698:UEG327699 TUK327698:TUK327699 TKO327698:TKO327699 TAS327698:TAS327699 SQW327698:SQW327699 SHA327698:SHA327699 RXE327698:RXE327699 RNI327698:RNI327699 RDM327698:RDM327699 QTQ327698:QTQ327699 QJU327698:QJU327699 PZY327698:PZY327699 PQC327698:PQC327699 PGG327698:PGG327699 OWK327698:OWK327699 OMO327698:OMO327699 OCS327698:OCS327699 NSW327698:NSW327699 NJA327698:NJA327699 MZE327698:MZE327699 MPI327698:MPI327699 MFM327698:MFM327699 LVQ327698:LVQ327699 LLU327698:LLU327699 LBY327698:LBY327699 KSC327698:KSC327699 KIG327698:KIG327699 JYK327698:JYK327699 JOO327698:JOO327699 JES327698:JES327699 IUW327698:IUW327699 ILA327698:ILA327699 IBE327698:IBE327699 HRI327698:HRI327699 HHM327698:HHM327699 GXQ327698:GXQ327699 GNU327698:GNU327699 GDY327698:GDY327699 FUC327698:FUC327699 FKG327698:FKG327699 FAK327698:FAK327699 EQO327698:EQO327699 EGS327698:EGS327699 DWW327698:DWW327699 DNA327698:DNA327699 DDE327698:DDE327699 CTI327698:CTI327699 CJM327698:CJM327699 BZQ327698:BZQ327699 BPU327698:BPU327699 BFY327698:BFY327699 AWC327698:AWC327699 AMG327698:AMG327699 ACK327698:ACK327699 SO327698:SO327699 IS327698:IS327699 H327698:H327699 WVE262162:WVE262163 WLI262162:WLI262163 WBM262162:WBM262163 VRQ262162:VRQ262163 VHU262162:VHU262163 UXY262162:UXY262163 UOC262162:UOC262163 UEG262162:UEG262163 TUK262162:TUK262163 TKO262162:TKO262163 TAS262162:TAS262163 SQW262162:SQW262163 SHA262162:SHA262163 RXE262162:RXE262163 RNI262162:RNI262163 RDM262162:RDM262163 QTQ262162:QTQ262163 QJU262162:QJU262163 PZY262162:PZY262163 PQC262162:PQC262163 PGG262162:PGG262163 OWK262162:OWK262163 OMO262162:OMO262163 OCS262162:OCS262163 NSW262162:NSW262163 NJA262162:NJA262163 MZE262162:MZE262163 MPI262162:MPI262163 MFM262162:MFM262163 LVQ262162:LVQ262163 LLU262162:LLU262163 LBY262162:LBY262163 KSC262162:KSC262163 KIG262162:KIG262163 JYK262162:JYK262163 JOO262162:JOO262163 JES262162:JES262163 IUW262162:IUW262163 ILA262162:ILA262163 IBE262162:IBE262163 HRI262162:HRI262163 HHM262162:HHM262163 GXQ262162:GXQ262163 GNU262162:GNU262163 GDY262162:GDY262163 FUC262162:FUC262163 FKG262162:FKG262163 FAK262162:FAK262163 EQO262162:EQO262163 EGS262162:EGS262163 DWW262162:DWW262163 DNA262162:DNA262163 DDE262162:DDE262163 CTI262162:CTI262163 CJM262162:CJM262163 BZQ262162:BZQ262163 BPU262162:BPU262163 BFY262162:BFY262163 AWC262162:AWC262163 AMG262162:AMG262163 ACK262162:ACK262163 SO262162:SO262163 IS262162:IS262163 H262162:H262163 WVE196626:WVE196627 WLI196626:WLI196627 WBM196626:WBM196627 VRQ196626:VRQ196627 VHU196626:VHU196627 UXY196626:UXY196627 UOC196626:UOC196627 UEG196626:UEG196627 TUK196626:TUK196627 TKO196626:TKO196627 TAS196626:TAS196627 SQW196626:SQW196627 SHA196626:SHA196627 RXE196626:RXE196627 RNI196626:RNI196627 RDM196626:RDM196627 QTQ196626:QTQ196627 QJU196626:QJU196627 PZY196626:PZY196627 PQC196626:PQC196627 PGG196626:PGG196627 OWK196626:OWK196627 OMO196626:OMO196627 OCS196626:OCS196627 NSW196626:NSW196627 NJA196626:NJA196627 MZE196626:MZE196627 MPI196626:MPI196627 MFM196626:MFM196627 LVQ196626:LVQ196627 LLU196626:LLU196627 LBY196626:LBY196627 KSC196626:KSC196627 KIG196626:KIG196627 JYK196626:JYK196627 JOO196626:JOO196627 JES196626:JES196627 IUW196626:IUW196627 ILA196626:ILA196627 IBE196626:IBE196627 HRI196626:HRI196627 HHM196626:HHM196627 GXQ196626:GXQ196627 GNU196626:GNU196627 GDY196626:GDY196627 FUC196626:FUC196627 FKG196626:FKG196627 FAK196626:FAK196627 EQO196626:EQO196627 EGS196626:EGS196627 DWW196626:DWW196627 DNA196626:DNA196627 DDE196626:DDE196627 CTI196626:CTI196627 CJM196626:CJM196627 BZQ196626:BZQ196627 BPU196626:BPU196627 BFY196626:BFY196627 AWC196626:AWC196627 AMG196626:AMG196627 ACK196626:ACK196627 SO196626:SO196627 IS196626:IS196627 H196626:H196627 WVE131090:WVE131091 WLI131090:WLI131091 WBM131090:WBM131091 VRQ131090:VRQ131091 VHU131090:VHU131091 UXY131090:UXY131091 UOC131090:UOC131091 UEG131090:UEG131091 TUK131090:TUK131091 TKO131090:TKO131091 TAS131090:TAS131091 SQW131090:SQW131091 SHA131090:SHA131091 RXE131090:RXE131091 RNI131090:RNI131091 RDM131090:RDM131091 QTQ131090:QTQ131091 QJU131090:QJU131091 PZY131090:PZY131091 PQC131090:PQC131091 PGG131090:PGG131091 OWK131090:OWK131091 OMO131090:OMO131091 OCS131090:OCS131091 NSW131090:NSW131091 NJA131090:NJA131091 MZE131090:MZE131091 MPI131090:MPI131091 MFM131090:MFM131091 LVQ131090:LVQ131091 LLU131090:LLU131091 LBY131090:LBY131091 KSC131090:KSC131091 KIG131090:KIG131091 JYK131090:JYK131091 JOO131090:JOO131091 JES131090:JES131091 IUW131090:IUW131091 ILA131090:ILA131091 IBE131090:IBE131091 HRI131090:HRI131091 HHM131090:HHM131091 GXQ131090:GXQ131091 GNU131090:GNU131091 GDY131090:GDY131091 FUC131090:FUC131091 FKG131090:FKG131091 FAK131090:FAK131091 EQO131090:EQO131091 EGS131090:EGS131091 DWW131090:DWW131091 DNA131090:DNA131091 DDE131090:DDE131091 CTI131090:CTI131091 CJM131090:CJM131091 BZQ131090:BZQ131091 BPU131090:BPU131091 BFY131090:BFY131091 AWC131090:AWC131091 AMG131090:AMG131091 ACK131090:ACK131091 SO131090:SO131091 IS131090:IS131091 H131090:H131091 WVE65554:WVE65555 WLI65554:WLI65555 WBM65554:WBM65555 VRQ65554:VRQ65555 VHU65554:VHU65555 UXY65554:UXY65555 UOC65554:UOC65555 UEG65554:UEG65555 TUK65554:TUK65555 TKO65554:TKO65555 TAS65554:TAS65555 SQW65554:SQW65555 SHA65554:SHA65555 RXE65554:RXE65555 RNI65554:RNI65555 RDM65554:RDM65555 QTQ65554:QTQ65555 QJU65554:QJU65555 PZY65554:PZY65555 PQC65554:PQC65555 PGG65554:PGG65555 OWK65554:OWK65555 OMO65554:OMO65555 OCS65554:OCS65555 NSW65554:NSW65555 NJA65554:NJA65555 MZE65554:MZE65555 MPI65554:MPI65555 MFM65554:MFM65555 LVQ65554:LVQ65555 LLU65554:LLU65555 LBY65554:LBY65555 KSC65554:KSC65555 KIG65554:KIG65555 JYK65554:JYK65555 JOO65554:JOO65555 JES65554:JES65555 IUW65554:IUW65555 ILA65554:ILA65555 IBE65554:IBE65555 HRI65554:HRI65555 HHM65554:HHM65555 GXQ65554:GXQ65555 GNU65554:GNU65555 GDY65554:GDY65555 FUC65554:FUC65555 FKG65554:FKG65555 FAK65554:FAK65555 EQO65554:EQO65555 EGS65554:EGS65555 DWW65554:DWW65555 DNA65554:DNA65555 DDE65554:DDE65555 CTI65554:CTI65555 CJM65554:CJM65555 BZQ65554:BZQ65555 BPU65554:BPU65555 BFY65554:BFY65555 AWC65554:AWC65555 AMG65554:AMG65555 ACK65554:ACK65555 SO65554:SO65555 IS65554:IS65555 H65554:H65555 WVE23:WVE24 WLI23:WLI24 WBM23:WBM24 VRQ23:VRQ24 VHU23:VHU24 UXY23:UXY24 UOC23:UOC24 UEG23:UEG24 TUK23:TUK24 TKO23:TKO24 TAS23:TAS24 SQW23:SQW24 SHA23:SHA24 RXE23:RXE24 RNI23:RNI24 RDM23:RDM24 QTQ23:QTQ24 QJU23:QJU24 PZY23:PZY24 PQC23:PQC24 PGG23:PGG24 OWK23:OWK24 OMO23:OMO24 OCS23:OCS24 NSW23:NSW24 NJA23:NJA24 MZE23:MZE24 MPI23:MPI24 MFM23:MFM24 LVQ23:LVQ24 LLU23:LLU24 LBY23:LBY24 KSC23:KSC24 KIG23:KIG24 JYK23:JYK24 JOO23:JOO24 JES23:JES24 IUW23:IUW24 ILA23:ILA24 IBE23:IBE24 HRI23:HRI24 HHM23:HHM24 GXQ23:GXQ24 GNU23:GNU24 GDY23:GDY24 FUC23:FUC24 FKG23:FKG24 FAK23:FAK24 EQO23:EQO24 EGS23:EGS24 DWW23:DWW24 DNA23:DNA24 DDE23:DDE24 CTI23:CTI24 CJM23:CJM24 BZQ23:BZQ24 BPU23:BPU24 BFY23:BFY24 AWC23:AWC24 AMG23:AMG24 ACK23:ACK24 SO23:SO24" xr:uid="{00000000-0002-0000-0000-000004000000}">
      <formula1>$K$5:$K$7</formula1>
    </dataValidation>
    <dataValidation type="list" allowBlank="1" showInputMessage="1" showErrorMessage="1" sqref="E13:E14 B14 H13:H14" xr:uid="{00000000-0002-0000-0000-000005000000}">
      <formula1>$K$6:$K$11</formula1>
    </dataValidation>
    <dataValidation type="list" allowBlank="1" showInputMessage="1" showErrorMessage="1" sqref="B13 WVB983055 WLF983055 WBJ983055 VRN983055 VHR983055 UXV983055 UNZ983055 UED983055 TUH983055 TKL983055 TAP983055 SQT983055 SGX983055 RXB983055 RNF983055 RDJ983055 QTN983055 QJR983055 PZV983055 PPZ983055 PGD983055 OWH983055 OML983055 OCP983055 NST983055 NIX983055 MZB983055 MPF983055 MFJ983055 LVN983055 LLR983055 LBV983055 KRZ983055 KID983055 JYH983055 JOL983055 JEP983055 IUT983055 IKX983055 IBB983055 HRF983055 HHJ983055 GXN983055 GNR983055 GDV983055 FTZ983055 FKD983055 FAH983055 EQL983055 EGP983055 DWT983055 DMX983055 DDB983055 CTF983055 CJJ983055 BZN983055 BPR983055 BFV983055 AVZ983055 AMD983055 ACH983055 SL983055 IP983055 B983055 WVB917519 WLF917519 WBJ917519 VRN917519 VHR917519 UXV917519 UNZ917519 UED917519 TUH917519 TKL917519 TAP917519 SQT917519 SGX917519 RXB917519 RNF917519 RDJ917519 QTN917519 QJR917519 PZV917519 PPZ917519 PGD917519 OWH917519 OML917519 OCP917519 NST917519 NIX917519 MZB917519 MPF917519 MFJ917519 LVN917519 LLR917519 LBV917519 KRZ917519 KID917519 JYH917519 JOL917519 JEP917519 IUT917519 IKX917519 IBB917519 HRF917519 HHJ917519 GXN917519 GNR917519 GDV917519 FTZ917519 FKD917519 FAH917519 EQL917519 EGP917519 DWT917519 DMX917519 DDB917519 CTF917519 CJJ917519 BZN917519 BPR917519 BFV917519 AVZ917519 AMD917519 ACH917519 SL917519 IP917519 B917519 WVB851983 WLF851983 WBJ851983 VRN851983 VHR851983 UXV851983 UNZ851983 UED851983 TUH851983 TKL851983 TAP851983 SQT851983 SGX851983 RXB851983 RNF851983 RDJ851983 QTN851983 QJR851983 PZV851983 PPZ851983 PGD851983 OWH851983 OML851983 OCP851983 NST851983 NIX851983 MZB851983 MPF851983 MFJ851983 LVN851983 LLR851983 LBV851983 KRZ851983 KID851983 JYH851983 JOL851983 JEP851983 IUT851983 IKX851983 IBB851983 HRF851983 HHJ851983 GXN851983 GNR851983 GDV851983 FTZ851983 FKD851983 FAH851983 EQL851983 EGP851983 DWT851983 DMX851983 DDB851983 CTF851983 CJJ851983 BZN851983 BPR851983 BFV851983 AVZ851983 AMD851983 ACH851983 SL851983 IP851983 B851983 WVB786447 WLF786447 WBJ786447 VRN786447 VHR786447 UXV786447 UNZ786447 UED786447 TUH786447 TKL786447 TAP786447 SQT786447 SGX786447 RXB786447 RNF786447 RDJ786447 QTN786447 QJR786447 PZV786447 PPZ786447 PGD786447 OWH786447 OML786447 OCP786447 NST786447 NIX786447 MZB786447 MPF786447 MFJ786447 LVN786447 LLR786447 LBV786447 KRZ786447 KID786447 JYH786447 JOL786447 JEP786447 IUT786447 IKX786447 IBB786447 HRF786447 HHJ786447 GXN786447 GNR786447 GDV786447 FTZ786447 FKD786447 FAH786447 EQL786447 EGP786447 DWT786447 DMX786447 DDB786447 CTF786447 CJJ786447 BZN786447 BPR786447 BFV786447 AVZ786447 AMD786447 ACH786447 SL786447 IP786447 B786447 WVB720911 WLF720911 WBJ720911 VRN720911 VHR720911 UXV720911 UNZ720911 UED720911 TUH720911 TKL720911 TAP720911 SQT720911 SGX720911 RXB720911 RNF720911 RDJ720911 QTN720911 QJR720911 PZV720911 PPZ720911 PGD720911 OWH720911 OML720911 OCP720911 NST720911 NIX720911 MZB720911 MPF720911 MFJ720911 LVN720911 LLR720911 LBV720911 KRZ720911 KID720911 JYH720911 JOL720911 JEP720911 IUT720911 IKX720911 IBB720911 HRF720911 HHJ720911 GXN720911 GNR720911 GDV720911 FTZ720911 FKD720911 FAH720911 EQL720911 EGP720911 DWT720911 DMX720911 DDB720911 CTF720911 CJJ720911 BZN720911 BPR720911 BFV720911 AVZ720911 AMD720911 ACH720911 SL720911 IP720911 B720911 WVB655375 WLF655375 WBJ655375 VRN655375 VHR655375 UXV655375 UNZ655375 UED655375 TUH655375 TKL655375 TAP655375 SQT655375 SGX655375 RXB655375 RNF655375 RDJ655375 QTN655375 QJR655375 PZV655375 PPZ655375 PGD655375 OWH655375 OML655375 OCP655375 NST655375 NIX655375 MZB655375 MPF655375 MFJ655375 LVN655375 LLR655375 LBV655375 KRZ655375 KID655375 JYH655375 JOL655375 JEP655375 IUT655375 IKX655375 IBB655375 HRF655375 HHJ655375 GXN655375 GNR655375 GDV655375 FTZ655375 FKD655375 FAH655375 EQL655375 EGP655375 DWT655375 DMX655375 DDB655375 CTF655375 CJJ655375 BZN655375 BPR655375 BFV655375 AVZ655375 AMD655375 ACH655375 SL655375 IP655375 B655375 WVB589839 WLF589839 WBJ589839 VRN589839 VHR589839 UXV589839 UNZ589839 UED589839 TUH589839 TKL589839 TAP589839 SQT589839 SGX589839 RXB589839 RNF589839 RDJ589839 QTN589839 QJR589839 PZV589839 PPZ589839 PGD589839 OWH589839 OML589839 OCP589839 NST589839 NIX589839 MZB589839 MPF589839 MFJ589839 LVN589839 LLR589839 LBV589839 KRZ589839 KID589839 JYH589839 JOL589839 JEP589839 IUT589839 IKX589839 IBB589839 HRF589839 HHJ589839 GXN589839 GNR589839 GDV589839 FTZ589839 FKD589839 FAH589839 EQL589839 EGP589839 DWT589839 DMX589839 DDB589839 CTF589839 CJJ589839 BZN589839 BPR589839 BFV589839 AVZ589839 AMD589839 ACH589839 SL589839 IP589839 B589839 WVB524303 WLF524303 WBJ524303 VRN524303 VHR524303 UXV524303 UNZ524303 UED524303 TUH524303 TKL524303 TAP524303 SQT524303 SGX524303 RXB524303 RNF524303 RDJ524303 QTN524303 QJR524303 PZV524303 PPZ524303 PGD524303 OWH524303 OML524303 OCP524303 NST524303 NIX524303 MZB524303 MPF524303 MFJ524303 LVN524303 LLR524303 LBV524303 KRZ524303 KID524303 JYH524303 JOL524303 JEP524303 IUT524303 IKX524303 IBB524303 HRF524303 HHJ524303 GXN524303 GNR524303 GDV524303 FTZ524303 FKD524303 FAH524303 EQL524303 EGP524303 DWT524303 DMX524303 DDB524303 CTF524303 CJJ524303 BZN524303 BPR524303 BFV524303 AVZ524303 AMD524303 ACH524303 SL524303 IP524303 B524303 WVB458767 WLF458767 WBJ458767 VRN458767 VHR458767 UXV458767 UNZ458767 UED458767 TUH458767 TKL458767 TAP458767 SQT458767 SGX458767 RXB458767 RNF458767 RDJ458767 QTN458767 QJR458767 PZV458767 PPZ458767 PGD458767 OWH458767 OML458767 OCP458767 NST458767 NIX458767 MZB458767 MPF458767 MFJ458767 LVN458767 LLR458767 LBV458767 KRZ458767 KID458767 JYH458767 JOL458767 JEP458767 IUT458767 IKX458767 IBB458767 HRF458767 HHJ458767 GXN458767 GNR458767 GDV458767 FTZ458767 FKD458767 FAH458767 EQL458767 EGP458767 DWT458767 DMX458767 DDB458767 CTF458767 CJJ458767 BZN458767 BPR458767 BFV458767 AVZ458767 AMD458767 ACH458767 SL458767 IP458767 B458767 WVB393231 WLF393231 WBJ393231 VRN393231 VHR393231 UXV393231 UNZ393231 UED393231 TUH393231 TKL393231 TAP393231 SQT393231 SGX393231 RXB393231 RNF393231 RDJ393231 QTN393231 QJR393231 PZV393231 PPZ393231 PGD393231 OWH393231 OML393231 OCP393231 NST393231 NIX393231 MZB393231 MPF393231 MFJ393231 LVN393231 LLR393231 LBV393231 KRZ393231 KID393231 JYH393231 JOL393231 JEP393231 IUT393231 IKX393231 IBB393231 HRF393231 HHJ393231 GXN393231 GNR393231 GDV393231 FTZ393231 FKD393231 FAH393231 EQL393231 EGP393231 DWT393231 DMX393231 DDB393231 CTF393231 CJJ393231 BZN393231 BPR393231 BFV393231 AVZ393231 AMD393231 ACH393231 SL393231 IP393231 B393231 WVB327695 WLF327695 WBJ327695 VRN327695 VHR327695 UXV327695 UNZ327695 UED327695 TUH327695 TKL327695 TAP327695 SQT327695 SGX327695 RXB327695 RNF327695 RDJ327695 QTN327695 QJR327695 PZV327695 PPZ327695 PGD327695 OWH327695 OML327695 OCP327695 NST327695 NIX327695 MZB327695 MPF327695 MFJ327695 LVN327695 LLR327695 LBV327695 KRZ327695 KID327695 JYH327695 JOL327695 JEP327695 IUT327695 IKX327695 IBB327695 HRF327695 HHJ327695 GXN327695 GNR327695 GDV327695 FTZ327695 FKD327695 FAH327695 EQL327695 EGP327695 DWT327695 DMX327695 DDB327695 CTF327695 CJJ327695 BZN327695 BPR327695 BFV327695 AVZ327695 AMD327695 ACH327695 SL327695 IP327695 B327695 WVB262159 WLF262159 WBJ262159 VRN262159 VHR262159 UXV262159 UNZ262159 UED262159 TUH262159 TKL262159 TAP262159 SQT262159 SGX262159 RXB262159 RNF262159 RDJ262159 QTN262159 QJR262159 PZV262159 PPZ262159 PGD262159 OWH262159 OML262159 OCP262159 NST262159 NIX262159 MZB262159 MPF262159 MFJ262159 LVN262159 LLR262159 LBV262159 KRZ262159 KID262159 JYH262159 JOL262159 JEP262159 IUT262159 IKX262159 IBB262159 HRF262159 HHJ262159 GXN262159 GNR262159 GDV262159 FTZ262159 FKD262159 FAH262159 EQL262159 EGP262159 DWT262159 DMX262159 DDB262159 CTF262159 CJJ262159 BZN262159 BPR262159 BFV262159 AVZ262159 AMD262159 ACH262159 SL262159 IP262159 B262159 WVB196623 WLF196623 WBJ196623 VRN196623 VHR196623 UXV196623 UNZ196623 UED196623 TUH196623 TKL196623 TAP196623 SQT196623 SGX196623 RXB196623 RNF196623 RDJ196623 QTN196623 QJR196623 PZV196623 PPZ196623 PGD196623 OWH196623 OML196623 OCP196623 NST196623 NIX196623 MZB196623 MPF196623 MFJ196623 LVN196623 LLR196623 LBV196623 KRZ196623 KID196623 JYH196623 JOL196623 JEP196623 IUT196623 IKX196623 IBB196623 HRF196623 HHJ196623 GXN196623 GNR196623 GDV196623 FTZ196623 FKD196623 FAH196623 EQL196623 EGP196623 DWT196623 DMX196623 DDB196623 CTF196623 CJJ196623 BZN196623 BPR196623 BFV196623 AVZ196623 AMD196623 ACH196623 SL196623 IP196623 B196623 WVB131087 WLF131087 WBJ131087 VRN131087 VHR131087 UXV131087 UNZ131087 UED131087 TUH131087 TKL131087 TAP131087 SQT131087 SGX131087 RXB131087 RNF131087 RDJ131087 QTN131087 QJR131087 PZV131087 PPZ131087 PGD131087 OWH131087 OML131087 OCP131087 NST131087 NIX131087 MZB131087 MPF131087 MFJ131087 LVN131087 LLR131087 LBV131087 KRZ131087 KID131087 JYH131087 JOL131087 JEP131087 IUT131087 IKX131087 IBB131087 HRF131087 HHJ131087 GXN131087 GNR131087 GDV131087 FTZ131087 FKD131087 FAH131087 EQL131087 EGP131087 DWT131087 DMX131087 DDB131087 CTF131087 CJJ131087 BZN131087 BPR131087 BFV131087 AVZ131087 AMD131087 ACH131087 SL131087 IP131087 B131087 WVB65551 WLF65551 WBJ65551 VRN65551 VHR65551 UXV65551 UNZ65551 UED65551 TUH65551 TKL65551 TAP65551 SQT65551 SGX65551 RXB65551 RNF65551 RDJ65551 QTN65551 QJR65551 PZV65551 PPZ65551 PGD65551 OWH65551 OML65551 OCP65551 NST65551 NIX65551 MZB65551 MPF65551 MFJ65551 LVN65551 LLR65551 LBV65551 KRZ65551 KID65551 JYH65551 JOL65551 JEP65551 IUT65551 IKX65551 IBB65551 HRF65551 HHJ65551 GXN65551 GNR65551 GDV65551 FTZ65551 FKD65551 FAH65551 EQL65551 EGP65551 DWT65551 DMX65551 DDB65551 CTF65551 CJJ65551 BZN65551 BPR65551 BFV65551 AVZ65551 AMD65551 ACH65551 SL65551 IP65551 B65551 WVB20 WLF20 WBJ20 VRN20 VHR20 UXV20 UNZ20 UED20 TUH20 TKL20 TAP20 SQT20 SGX20 RXB20 RNF20 RDJ20 QTN20 QJR20 PZV20 PPZ20 PGD20 OWH20 OML20 OCP20 NST20 NIX20 MZB20 MPF20 MFJ20 LVN20 LLR20 LBV20 KRZ20 KID20 JYH20 JOL20 JEP20 IUT20 IKX20 IBB20 HRF20 HHJ20 GXN20 GNR20 GDV20 FTZ20 FKD20 FAH20 EQL20 EGP20 DWT20 DMX20 DDB20 CTF20 CJJ20 BZN20 BPR20 BFV20 AVZ20 AMD20 ACH20 SL20 IP20" xr:uid="{00000000-0002-0000-0000-000006000000}">
      <formula1>$K$6:$K$15</formula1>
    </dataValidation>
    <dataValidation type="list" allowBlank="1" showInputMessage="1" showErrorMessage="1" sqref="B19" xr:uid="{00000000-0002-0000-0000-000007000000}">
      <formula1>$M$6:$M$7</formula1>
    </dataValidation>
    <dataValidation type="list" allowBlank="1" showInputMessage="1" showErrorMessage="1" sqref="B20" xr:uid="{00000000-0002-0000-0000-000008000000}">
      <formula1>$K$20:$M$20</formula1>
    </dataValidation>
    <dataValidation type="list" showInputMessage="1" showErrorMessage="1" sqref="G9:H9" xr:uid="{00000000-0002-0000-0000-000009000000}">
      <formula1>$O$4:$O$18</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Option Button 23">
              <controlPr defaultSize="0" autoFill="0" autoLine="0" autoPict="0">
                <anchor moveWithCells="1">
                  <from>
                    <xdr:col>3</xdr:col>
                    <xdr:colOff>9525</xdr:colOff>
                    <xdr:row>16</xdr:row>
                    <xdr:rowOff>0</xdr:rowOff>
                  </from>
                  <to>
                    <xdr:col>3</xdr:col>
                    <xdr:colOff>676275</xdr:colOff>
                    <xdr:row>17</xdr:row>
                    <xdr:rowOff>0</xdr:rowOff>
                  </to>
                </anchor>
              </controlPr>
            </control>
          </mc:Choice>
        </mc:AlternateContent>
        <mc:AlternateContent xmlns:mc="http://schemas.openxmlformats.org/markup-compatibility/2006">
          <mc:Choice Requires="x14">
            <control shapeId="16386" r:id="rId5" name="Option Button 24">
              <controlPr defaultSize="0" autoFill="0" autoLine="0" autoPict="0">
                <anchor moveWithCells="1">
                  <from>
                    <xdr:col>3</xdr:col>
                    <xdr:colOff>866775</xdr:colOff>
                    <xdr:row>16</xdr:row>
                    <xdr:rowOff>0</xdr:rowOff>
                  </from>
                  <to>
                    <xdr:col>3</xdr:col>
                    <xdr:colOff>1514475</xdr:colOff>
                    <xdr:row>17</xdr:row>
                    <xdr:rowOff>0</xdr:rowOff>
                  </to>
                </anchor>
              </controlPr>
            </control>
          </mc:Choice>
        </mc:AlternateContent>
        <mc:AlternateContent xmlns:mc="http://schemas.openxmlformats.org/markup-compatibility/2006">
          <mc:Choice Requires="x14">
            <control shapeId="16387" r:id="rId6" name="Group Box 28">
              <controlPr defaultSize="0" autoFill="0" autoPict="0">
                <anchor moveWithCells="1">
                  <from>
                    <xdr:col>6</xdr:col>
                    <xdr:colOff>0</xdr:colOff>
                    <xdr:row>14</xdr:row>
                    <xdr:rowOff>200025</xdr:rowOff>
                  </from>
                  <to>
                    <xdr:col>15</xdr:col>
                    <xdr:colOff>28575</xdr:colOff>
                    <xdr:row>17</xdr:row>
                    <xdr:rowOff>9525</xdr:rowOff>
                  </to>
                </anchor>
              </controlPr>
            </control>
          </mc:Choice>
        </mc:AlternateContent>
        <mc:AlternateContent xmlns:mc="http://schemas.openxmlformats.org/markup-compatibility/2006">
          <mc:Choice Requires="x14">
            <control shapeId="16388" r:id="rId7" name="Option Button 29">
              <controlPr defaultSize="0" autoFill="0" autoLine="0" autoPict="0">
                <anchor moveWithCells="1">
                  <from>
                    <xdr:col>7</xdr:col>
                    <xdr:colOff>0</xdr:colOff>
                    <xdr:row>15</xdr:row>
                    <xdr:rowOff>0</xdr:rowOff>
                  </from>
                  <to>
                    <xdr:col>8</xdr:col>
                    <xdr:colOff>0</xdr:colOff>
                    <xdr:row>16</xdr:row>
                    <xdr:rowOff>9525</xdr:rowOff>
                  </to>
                </anchor>
              </controlPr>
            </control>
          </mc:Choice>
        </mc:AlternateContent>
        <mc:AlternateContent xmlns:mc="http://schemas.openxmlformats.org/markup-compatibility/2006">
          <mc:Choice Requires="x14">
            <control shapeId="16389" r:id="rId8" name="Option Button 30">
              <controlPr defaultSize="0" autoFill="0" autoLine="0" autoPict="0">
                <anchor moveWithCells="1">
                  <from>
                    <xdr:col>7</xdr:col>
                    <xdr:colOff>9525</xdr:colOff>
                    <xdr:row>16</xdr:row>
                    <xdr:rowOff>9525</xdr:rowOff>
                  </from>
                  <to>
                    <xdr:col>8</xdr:col>
                    <xdr:colOff>0</xdr:colOff>
                    <xdr:row>17</xdr:row>
                    <xdr:rowOff>9525</xdr:rowOff>
                  </to>
                </anchor>
              </controlPr>
            </control>
          </mc:Choice>
        </mc:AlternateContent>
        <mc:AlternateContent xmlns:mc="http://schemas.openxmlformats.org/markup-compatibility/2006">
          <mc:Choice Requires="x14">
            <control shapeId="16390" r:id="rId9" name="Group Box 38">
              <controlPr defaultSize="0" autoFill="0" autoPict="0">
                <anchor moveWithCells="1">
                  <from>
                    <xdr:col>3</xdr:col>
                    <xdr:colOff>0</xdr:colOff>
                    <xdr:row>6</xdr:row>
                    <xdr:rowOff>0</xdr:rowOff>
                  </from>
                  <to>
                    <xdr:col>5</xdr:col>
                    <xdr:colOff>9525</xdr:colOff>
                    <xdr:row>7</xdr:row>
                    <xdr:rowOff>9525</xdr:rowOff>
                  </to>
                </anchor>
              </controlPr>
            </control>
          </mc:Choice>
        </mc:AlternateContent>
        <mc:AlternateContent xmlns:mc="http://schemas.openxmlformats.org/markup-compatibility/2006">
          <mc:Choice Requires="x14">
            <control shapeId="16391" r:id="rId10" name="Option Button 42">
              <controlPr defaultSize="0" autoFill="0" autoLine="0" autoPict="0">
                <anchor moveWithCells="1">
                  <from>
                    <xdr:col>4</xdr:col>
                    <xdr:colOff>0</xdr:colOff>
                    <xdr:row>16</xdr:row>
                    <xdr:rowOff>9525</xdr:rowOff>
                  </from>
                  <to>
                    <xdr:col>4</xdr:col>
                    <xdr:colOff>600075</xdr:colOff>
                    <xdr:row>17</xdr:row>
                    <xdr:rowOff>0</xdr:rowOff>
                  </to>
                </anchor>
              </controlPr>
            </control>
          </mc:Choice>
        </mc:AlternateContent>
        <mc:AlternateContent xmlns:mc="http://schemas.openxmlformats.org/markup-compatibility/2006">
          <mc:Choice Requires="x14">
            <control shapeId="16392" r:id="rId11" name="Group Box 45">
              <controlPr defaultSize="0" autoFill="0" autoPict="0">
                <anchor moveWithCells="1">
                  <from>
                    <xdr:col>3</xdr:col>
                    <xdr:colOff>9525</xdr:colOff>
                    <xdr:row>15</xdr:row>
                    <xdr:rowOff>9525</xdr:rowOff>
                  </from>
                  <to>
                    <xdr:col>4</xdr:col>
                    <xdr:colOff>600075</xdr:colOff>
                    <xdr:row>17</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A000000}">
          <x14:formula1>
            <xm:f>'Piloti e scuderie'!$B$1:$B$25</xm:f>
          </x14:formula1>
          <xm:sqref>A6:B6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87"/>
  <sheetViews>
    <sheetView zoomScaleNormal="100" workbookViewId="0">
      <selection sqref="A1:B1"/>
    </sheetView>
  </sheetViews>
  <sheetFormatPr defaultColWidth="8.85546875" defaultRowHeight="15" x14ac:dyDescent="0.25"/>
  <cols>
    <col min="1" max="24" width="3.42578125" customWidth="1"/>
    <col min="26" max="27" width="9.140625" hidden="1" customWidth="1"/>
    <col min="28" max="28" width="9.7109375" hidden="1" customWidth="1"/>
    <col min="29" max="39" width="9.140625" hidden="1" customWidth="1"/>
    <col min="40" max="40" width="6.42578125" hidden="1" customWidth="1"/>
  </cols>
  <sheetData>
    <row r="1" spans="1:40" ht="21.75" thickBot="1" x14ac:dyDescent="0.4">
      <c r="A1" s="404" t="str">
        <f>'Set Up Vettura'!E6</f>
        <v/>
      </c>
      <c r="B1" s="404"/>
      <c r="C1" s="43" t="str">
        <f>'Set Up Vettura'!A6</f>
        <v>Pilota</v>
      </c>
      <c r="M1" s="43" t="str">
        <f>'Set Up Vettura'!G6</f>
        <v>Scuderia</v>
      </c>
      <c r="Z1" t="s">
        <v>2</v>
      </c>
      <c r="AA1" t="s">
        <v>118</v>
      </c>
      <c r="AB1" t="s">
        <v>197</v>
      </c>
      <c r="AC1" t="s">
        <v>3</v>
      </c>
      <c r="AD1" t="s">
        <v>124</v>
      </c>
      <c r="AE1" t="s">
        <v>4</v>
      </c>
      <c r="AF1" t="s">
        <v>198</v>
      </c>
      <c r="AG1" t="s">
        <v>6</v>
      </c>
      <c r="AH1" t="s">
        <v>7</v>
      </c>
      <c r="AI1" t="s">
        <v>199</v>
      </c>
      <c r="AJ1" t="s">
        <v>8</v>
      </c>
      <c r="AK1" t="s">
        <v>9</v>
      </c>
      <c r="AL1" t="s">
        <v>10</v>
      </c>
      <c r="AM1" t="s">
        <v>200</v>
      </c>
      <c r="AN1" t="s">
        <v>11</v>
      </c>
    </row>
    <row r="2" spans="1:40" ht="15" customHeight="1" thickBot="1" x14ac:dyDescent="0.4">
      <c r="A2" s="80" t="e">
        <f>VLOOKUP(C1,'Piloti e scuderie'!B2:F25,4,FALSE)</f>
        <v>#N/A</v>
      </c>
      <c r="B2" s="75"/>
      <c r="C2" s="43"/>
      <c r="M2" s="80" t="str">
        <f>IFERROR(VLOOKUP(M1,'Caratteristiche Scuderie'!B2:D16,2,FALSE),"")</f>
        <v/>
      </c>
      <c r="Z2" s="171" t="b">
        <f>OR(M1=Z1,Q3=Z1)</f>
        <v>0</v>
      </c>
      <c r="AA2" s="176" t="b">
        <f>OR(M1=AA1,Q3=AA1)</f>
        <v>0</v>
      </c>
      <c r="AB2" s="175" t="b">
        <f>OR(M1=AB1,Q3=AB1)</f>
        <v>0</v>
      </c>
      <c r="AC2" t="b">
        <f>OR(M1=AC1,Q3=AC1)</f>
        <v>0</v>
      </c>
      <c r="AD2" s="179" t="b">
        <f>OR(M1=AD1,Q3=AD1)</f>
        <v>0</v>
      </c>
      <c r="AE2" s="173" t="b">
        <f>OR(M1=AE1,Q3=AE1)</f>
        <v>0</v>
      </c>
      <c r="AF2" s="177" t="b">
        <f>OR(M1=AF1,Q3=AF1)</f>
        <v>0</v>
      </c>
      <c r="AG2" s="174" t="b">
        <f>OR(M1=AG1,Q3=AG1)</f>
        <v>0</v>
      </c>
      <c r="AH2" t="b">
        <f>OR(M1=AH1,Q3=AH1)</f>
        <v>0</v>
      </c>
      <c r="AI2" t="b">
        <f>OR(M1=AI1,Q3=AI1)</f>
        <v>0</v>
      </c>
      <c r="AJ2" t="b">
        <f>OR(M1=AJ1)</f>
        <v>0</v>
      </c>
      <c r="AK2" t="b">
        <f>OR(M1=AK1,Q3=AK1)</f>
        <v>0</v>
      </c>
      <c r="AL2" s="180" t="b">
        <f>OR(M1=AL1,Q3=AL1)</f>
        <v>0</v>
      </c>
      <c r="AM2" t="b">
        <f>OR(M1=AM1,Q3=AM1)</f>
        <v>0</v>
      </c>
      <c r="AN2" s="190" t="b">
        <f>OR(M1=AN1,Q3=AN1)</f>
        <v>0</v>
      </c>
    </row>
    <row r="3" spans="1:40" ht="15" customHeight="1" x14ac:dyDescent="0.35">
      <c r="A3" s="80" t="e">
        <f>IF(VLOOKUP(C1,'Piloti e scuderie'!B2:F25,5,FALSE)="","",VLOOKUP(C1,'Piloti e scuderie'!B2:F25,5,FALSE))</f>
        <v>#N/A</v>
      </c>
      <c r="B3" s="75"/>
      <c r="C3" s="43"/>
      <c r="M3" s="80" t="str">
        <f>IF(AJ2,"Scuderia Spiata","")</f>
        <v/>
      </c>
      <c r="Q3" s="80" t="str">
        <f>IF(AJ2,'Set Up Vettura'!G9,"")</f>
        <v/>
      </c>
    </row>
    <row r="4" spans="1:40" ht="32.1" customHeight="1" thickBot="1" x14ac:dyDescent="0.4">
      <c r="C4" s="37"/>
      <c r="L4" s="44"/>
      <c r="M4" s="45"/>
    </row>
    <row r="5" spans="1:40" ht="18.75" customHeight="1" thickTop="1" thickBot="1" x14ac:dyDescent="0.3">
      <c r="A5" s="46"/>
      <c r="B5" s="47">
        <v>1</v>
      </c>
      <c r="C5" s="47" t="str">
        <f>IF('Set Up Vettura'!B13&gt;1,1,"")</f>
        <v/>
      </c>
      <c r="D5" s="47" t="str">
        <f>IF('Set Up Vettura'!B13&gt;2,1,"")</f>
        <v/>
      </c>
      <c r="E5" s="47" t="str">
        <f>IF('Set Up Vettura'!B13&gt;3,1,"")</f>
        <v/>
      </c>
      <c r="F5" s="47" t="str">
        <f>IF('Set Up Vettura'!B13&gt;4,1,"")</f>
        <v/>
      </c>
      <c r="G5" s="47" t="str">
        <f>IF('Set Up Vettura'!B13&gt;5,1,"")</f>
        <v/>
      </c>
      <c r="H5" s="47" t="str">
        <f>IF('Set Up Vettura'!B13&gt;6,1,"")</f>
        <v/>
      </c>
      <c r="I5" s="47" t="str">
        <f>IF('Set Up Vettura'!B13&gt;7,1,"")</f>
        <v/>
      </c>
      <c r="J5" s="47" t="str">
        <f>IF('Set Up Vettura'!B13&gt;8,1,"")</f>
        <v/>
      </c>
      <c r="K5" s="48" t="str">
        <f>IF('Set Up Vettura'!B13&gt;9,1,"")</f>
        <v/>
      </c>
      <c r="N5" s="51"/>
      <c r="O5" s="52">
        <v>1</v>
      </c>
      <c r="P5" s="52" t="str">
        <f>IF('Set Up Vettura'!B14&gt;1,1,"")</f>
        <v/>
      </c>
      <c r="Q5" s="52" t="str">
        <f>IF('Set Up Vettura'!B14&gt;2,1,"")</f>
        <v/>
      </c>
      <c r="R5" s="52" t="str">
        <f>IF('Set Up Vettura'!B14&gt;3,1,"")</f>
        <v/>
      </c>
      <c r="S5" s="52" t="str">
        <f>IF('Set Up Vettura'!B14&gt;4,1,"")</f>
        <v/>
      </c>
      <c r="T5" s="53" t="str">
        <f>IF('Set Up Vettura'!B14&gt;5,1,"")</f>
        <v/>
      </c>
      <c r="V5" s="69"/>
      <c r="W5" s="70" t="str">
        <f>IF('Set Up Vettura'!B17&gt;0,1,"")</f>
        <v/>
      </c>
      <c r="X5" s="71" t="str">
        <f>IF('Set Up Vettura'!B17&gt;1,1,"")</f>
        <v/>
      </c>
    </row>
    <row r="6" spans="1:40" ht="6" customHeight="1" thickTop="1" thickBot="1" x14ac:dyDescent="0.3">
      <c r="B6" s="50"/>
      <c r="C6" s="50"/>
      <c r="D6" s="50"/>
      <c r="E6" s="50"/>
      <c r="F6" s="50"/>
      <c r="G6" s="50"/>
      <c r="H6" s="50"/>
      <c r="I6" s="50"/>
      <c r="J6" s="50"/>
      <c r="K6" s="50"/>
      <c r="L6" s="50"/>
      <c r="M6" s="49"/>
    </row>
    <row r="7" spans="1:40" ht="18.75" customHeight="1" thickTop="1" thickBot="1" x14ac:dyDescent="0.3">
      <c r="A7" s="57"/>
      <c r="B7" s="58">
        <v>1</v>
      </c>
      <c r="C7" s="58" t="str">
        <f>IF('Set Up Vettura'!E13&gt;1,1,"")</f>
        <v/>
      </c>
      <c r="D7" s="58" t="str">
        <f>IF('Set Up Vettura'!E13&gt;2,1,"")</f>
        <v/>
      </c>
      <c r="E7" s="58" t="str">
        <f>IF('Set Up Vettura'!E13&gt;3,1,"")</f>
        <v/>
      </c>
      <c r="F7" s="58" t="str">
        <f>IF('Set Up Vettura'!E13&gt;4,1,"")</f>
        <v/>
      </c>
      <c r="G7" s="59" t="str">
        <f>IF('Set Up Vettura'!E13&gt;5,1,"")</f>
        <v/>
      </c>
      <c r="I7" s="63"/>
      <c r="J7" s="64">
        <v>1</v>
      </c>
      <c r="K7" s="64" t="str">
        <f>IF('Set Up Vettura'!E14&gt;1,1,"")</f>
        <v/>
      </c>
      <c r="L7" s="64" t="str">
        <f>IF('Set Up Vettura'!E14&gt;2,1,"")</f>
        <v/>
      </c>
      <c r="M7" s="64" t="str">
        <f>IF('Set Up Vettura'!E14&gt;3,1,"")</f>
        <v/>
      </c>
      <c r="N7" s="64" t="str">
        <f>IF('Set Up Vettura'!E14&gt;4,1,"")</f>
        <v/>
      </c>
      <c r="O7" s="65" t="str">
        <f>IF('Set Up Vettura'!E14&gt;5,1,"")</f>
        <v/>
      </c>
      <c r="Q7" s="54"/>
      <c r="R7" s="55" t="str">
        <f>IF('Set Up Vettura'!B16&gt;0,1,"")</f>
        <v/>
      </c>
      <c r="S7" s="56" t="str">
        <f>IF('Set Up Vettura'!B16&gt;1,1,"")</f>
        <v/>
      </c>
      <c r="V7" s="69"/>
      <c r="W7" s="70" t="str">
        <f>IF('Set Up Vettura'!B21&gt;0,1,"")</f>
        <v/>
      </c>
      <c r="X7" s="71" t="str">
        <f>IF('Set Up Vettura'!B21&gt;1,1,"")</f>
        <v/>
      </c>
    </row>
    <row r="8" spans="1:40" ht="6" customHeight="1" thickTop="1" thickBot="1" x14ac:dyDescent="0.3">
      <c r="B8" s="50"/>
      <c r="C8" s="50"/>
      <c r="D8" s="50"/>
      <c r="E8" s="50"/>
      <c r="F8" s="50"/>
      <c r="G8" s="50"/>
      <c r="H8" s="50"/>
      <c r="I8" s="50"/>
      <c r="J8" s="50"/>
      <c r="K8" s="50"/>
      <c r="L8" s="50"/>
      <c r="M8" s="49"/>
      <c r="N8" s="49"/>
    </row>
    <row r="9" spans="1:40" ht="18.75" customHeight="1" thickTop="1" thickBot="1" x14ac:dyDescent="0.3">
      <c r="A9" s="66"/>
      <c r="B9" s="67">
        <v>1</v>
      </c>
      <c r="C9" s="67" t="str">
        <f>IF('Set Up Vettura'!H13&gt;1,1,"")</f>
        <v/>
      </c>
      <c r="D9" s="67" t="str">
        <f>IF('Set Up Vettura'!H13&gt;2,1,"")</f>
        <v/>
      </c>
      <c r="E9" s="67" t="str">
        <f>IF('Set Up Vettura'!H13&gt;3,1,"")</f>
        <v/>
      </c>
      <c r="F9" s="67" t="str">
        <f>IF('Set Up Vettura'!H13&gt;4,1,"")</f>
        <v/>
      </c>
      <c r="G9" s="68" t="str">
        <f>IF('Set Up Vettura'!H13&gt;5,1,"")</f>
        <v/>
      </c>
      <c r="I9" s="72"/>
      <c r="J9" s="73">
        <v>1</v>
      </c>
      <c r="K9" s="73" t="str">
        <f>IF('Set Up Vettura'!H14&gt;1,1,"")</f>
        <v/>
      </c>
      <c r="L9" s="73" t="str">
        <f>IF('Set Up Vettura'!H14&gt;2,1,"")</f>
        <v/>
      </c>
      <c r="M9" s="73" t="str">
        <f>IF('Set Up Vettura'!H14&gt;3,1,"")</f>
        <v/>
      </c>
      <c r="N9" s="73" t="str">
        <f>IF('Set Up Vettura'!H14&gt;4,1,"")</f>
        <v/>
      </c>
      <c r="O9" s="74" t="str">
        <f>IF('Set Up Vettura'!H14&gt;5,1,"")</f>
        <v/>
      </c>
      <c r="Q9" s="60"/>
      <c r="R9" s="61" t="str">
        <f>IF('Set Up Vettura'!K16='Set Up Vettura'!M6,1,"")</f>
        <v/>
      </c>
      <c r="S9" s="61" t="str">
        <f>IF('Set Up Vettura'!K16='Set Up Vettura'!M6,1,"")</f>
        <v/>
      </c>
      <c r="T9" s="62" t="str">
        <f>IF('Set Up Vettura'!K16='Set Up Vettura'!M6,1,"")</f>
        <v/>
      </c>
      <c r="U9" s="60"/>
      <c r="V9" s="61" t="str">
        <f>IF('Set Up Vettura'!K16='Set Up Vettura'!M6,1,"")</f>
        <v/>
      </c>
      <c r="W9" s="61" t="str">
        <f>IF('Set Up Vettura'!K16='Set Up Vettura'!M6,1,"")</f>
        <v/>
      </c>
      <c r="X9" s="62" t="str">
        <f>IF('Set Up Vettura'!K16='Set Up Vettura'!M6,1,"")</f>
        <v/>
      </c>
    </row>
    <row r="10" spans="1:40" ht="6" customHeight="1" thickTop="1" thickBot="1" x14ac:dyDescent="0.3">
      <c r="B10" s="50"/>
      <c r="C10" s="50"/>
      <c r="D10" s="50"/>
      <c r="E10" s="50"/>
      <c r="F10" s="50"/>
      <c r="G10" s="50"/>
      <c r="H10" s="50"/>
      <c r="I10" s="50"/>
      <c r="J10" s="50"/>
      <c r="K10" s="50"/>
      <c r="L10" s="50"/>
      <c r="M10" s="49"/>
    </row>
    <row r="11" spans="1:40" ht="18.75" customHeight="1" thickTop="1" x14ac:dyDescent="0.25">
      <c r="A11" s="78" t="s">
        <v>123</v>
      </c>
      <c r="B11" s="156"/>
      <c r="C11" s="156"/>
      <c r="D11" s="156"/>
      <c r="E11" s="156"/>
      <c r="F11" s="156"/>
      <c r="G11" s="156"/>
      <c r="H11" s="79" t="str">
        <f>IF(AN2,"Medio / Basso / Alto",'Set Up Vettura'!K17)</f>
        <v>Medio</v>
      </c>
      <c r="I11" s="156"/>
      <c r="J11" s="156"/>
      <c r="K11" s="156"/>
      <c r="L11" s="156"/>
      <c r="M11" s="156"/>
      <c r="N11" s="76"/>
      <c r="O11" s="76"/>
      <c r="P11" s="76"/>
      <c r="Q11" s="76"/>
      <c r="R11" s="76"/>
      <c r="S11" s="76"/>
      <c r="T11" s="76"/>
      <c r="U11" s="76"/>
      <c r="V11" s="76"/>
      <c r="W11" s="76"/>
      <c r="X11" s="77"/>
    </row>
    <row r="12" spans="1:40" ht="13.5" customHeight="1" x14ac:dyDescent="0.25">
      <c r="A12" s="405" t="str">
        <f>VLOOKUP($H$11,$Z$12:$AD$15,2,FALSE)</f>
        <v>nessun bonus e nessuna penalità</v>
      </c>
      <c r="B12" s="406"/>
      <c r="C12" s="406"/>
      <c r="D12" s="406"/>
      <c r="E12" s="406"/>
      <c r="F12" s="406"/>
      <c r="G12" s="406"/>
      <c r="H12" s="406"/>
      <c r="I12" s="406"/>
      <c r="J12" s="406"/>
      <c r="K12" s="406"/>
      <c r="L12" s="406"/>
      <c r="M12" s="406"/>
      <c r="N12" s="406"/>
      <c r="O12" s="406"/>
      <c r="P12" s="406"/>
      <c r="Q12" s="406"/>
      <c r="R12" s="406"/>
      <c r="S12" s="406"/>
      <c r="T12" s="406"/>
      <c r="U12" s="406"/>
      <c r="V12" s="406"/>
      <c r="W12" s="406"/>
      <c r="X12" s="407"/>
      <c r="Z12" s="33" t="s">
        <v>85</v>
      </c>
      <c r="AA12" s="33" t="s">
        <v>89</v>
      </c>
      <c r="AB12" s="33" t="s">
        <v>89</v>
      </c>
      <c r="AC12" s="33" t="s">
        <v>89</v>
      </c>
      <c r="AD12" s="33" t="s">
        <v>89</v>
      </c>
    </row>
    <row r="13" spans="1:40" ht="13.5" customHeight="1" x14ac:dyDescent="0.25">
      <c r="A13" s="408" t="str">
        <f>VLOOKUP($H$11,$Z$12:$AD$15,3,FALSE)</f>
        <v>nessun bonus e nessuna penalità</v>
      </c>
      <c r="B13" s="409"/>
      <c r="C13" s="409"/>
      <c r="D13" s="409"/>
      <c r="E13" s="409"/>
      <c r="F13" s="409"/>
      <c r="G13" s="409"/>
      <c r="H13" s="409"/>
      <c r="I13" s="409"/>
      <c r="J13" s="409"/>
      <c r="K13" s="409"/>
      <c r="L13" s="409"/>
      <c r="M13" s="409"/>
      <c r="N13" s="409"/>
      <c r="O13" s="409"/>
      <c r="P13" s="409"/>
      <c r="Q13" s="409"/>
      <c r="R13" s="409"/>
      <c r="S13" s="409"/>
      <c r="T13" s="409"/>
      <c r="U13" s="409"/>
      <c r="V13" s="409"/>
      <c r="W13" s="409"/>
      <c r="X13" s="410"/>
      <c r="Z13" s="33" t="s">
        <v>84</v>
      </c>
      <c r="AA13" s="33" t="s">
        <v>90</v>
      </c>
      <c r="AB13" s="33" t="s">
        <v>91</v>
      </c>
      <c r="AC13" s="33" t="s">
        <v>92</v>
      </c>
      <c r="AD13" s="33" t="s">
        <v>93</v>
      </c>
    </row>
    <row r="14" spans="1:40" ht="13.5" customHeight="1" x14ac:dyDescent="0.25">
      <c r="A14" s="411" t="str">
        <f>VLOOKUP($H$11,$Z$12:$AD$15,4,FALSE)</f>
        <v>nessun bonus e nessuna penalità</v>
      </c>
      <c r="B14" s="412"/>
      <c r="C14" s="412"/>
      <c r="D14" s="412"/>
      <c r="E14" s="412"/>
      <c r="F14" s="412"/>
      <c r="G14" s="412"/>
      <c r="H14" s="412"/>
      <c r="I14" s="412"/>
      <c r="J14" s="412"/>
      <c r="K14" s="412"/>
      <c r="L14" s="412"/>
      <c r="M14" s="412"/>
      <c r="N14" s="412"/>
      <c r="O14" s="412"/>
      <c r="P14" s="412"/>
      <c r="Q14" s="412"/>
      <c r="R14" s="412"/>
      <c r="S14" s="412"/>
      <c r="T14" s="412"/>
      <c r="U14" s="412"/>
      <c r="V14" s="412"/>
      <c r="W14" s="412"/>
      <c r="X14" s="413"/>
      <c r="Z14" s="33" t="s">
        <v>86</v>
      </c>
      <c r="AA14" s="33" t="s">
        <v>94</v>
      </c>
      <c r="AB14" s="33" t="s">
        <v>95</v>
      </c>
      <c r="AC14" s="33" t="s">
        <v>96</v>
      </c>
      <c r="AD14" s="33" t="s">
        <v>97</v>
      </c>
    </row>
    <row r="15" spans="1:40" ht="13.5" customHeight="1" thickBot="1" x14ac:dyDescent="0.3">
      <c r="A15" s="414" t="str">
        <f>VLOOKUP($H$11,$Z$12:$AD$15,5,FALSE)</f>
        <v>nessun bonus e nessuna penalità</v>
      </c>
      <c r="B15" s="415"/>
      <c r="C15" s="415"/>
      <c r="D15" s="415"/>
      <c r="E15" s="415"/>
      <c r="F15" s="415"/>
      <c r="G15" s="415"/>
      <c r="H15" s="415"/>
      <c r="I15" s="415"/>
      <c r="J15" s="415"/>
      <c r="K15" s="415"/>
      <c r="L15" s="415"/>
      <c r="M15" s="415"/>
      <c r="N15" s="415"/>
      <c r="O15" s="415"/>
      <c r="P15" s="415"/>
      <c r="Q15" s="415"/>
      <c r="R15" s="415"/>
      <c r="S15" s="415"/>
      <c r="T15" s="415"/>
      <c r="U15" s="415"/>
      <c r="V15" s="415"/>
      <c r="W15" s="415"/>
      <c r="X15" s="416"/>
      <c r="Z15" s="33" t="s">
        <v>271</v>
      </c>
      <c r="AA15" s="33" t="s">
        <v>272</v>
      </c>
      <c r="AB15" s="33" t="s">
        <v>273</v>
      </c>
      <c r="AC15" s="33" t="s">
        <v>274</v>
      </c>
      <c r="AD15" s="33" t="s">
        <v>275</v>
      </c>
    </row>
    <row r="16" spans="1:40" ht="6" customHeight="1" thickTop="1" thickBot="1" x14ac:dyDescent="0.3"/>
    <row r="17" spans="1:28" ht="16.5" customHeight="1" thickTop="1" x14ac:dyDescent="0.3">
      <c r="A17" s="153" t="str">
        <f>M1</f>
        <v>Scuderia</v>
      </c>
      <c r="B17" s="152"/>
      <c r="C17" s="152"/>
      <c r="D17" s="152"/>
      <c r="E17" s="152"/>
      <c r="F17" s="152"/>
      <c r="G17" s="152"/>
      <c r="H17" s="152"/>
      <c r="I17" s="152"/>
      <c r="J17" s="152"/>
      <c r="K17" s="152"/>
      <c r="L17" s="152"/>
      <c r="M17" s="152" t="str">
        <f>IF(Z18="spionaggio",AA18,"")</f>
        <v/>
      </c>
      <c r="N17" s="152"/>
      <c r="O17" s="152"/>
      <c r="P17" s="152"/>
      <c r="Q17" s="152"/>
      <c r="R17" s="152"/>
      <c r="S17" s="152"/>
      <c r="T17" s="152"/>
      <c r="U17" s="152"/>
      <c r="V17" s="86"/>
      <c r="W17" s="86"/>
      <c r="X17" s="162"/>
      <c r="Z17" s="83"/>
    </row>
    <row r="18" spans="1:28" ht="15" customHeight="1" x14ac:dyDescent="0.25">
      <c r="A18" s="159" t="str">
        <f>M2</f>
        <v/>
      </c>
      <c r="B18" s="158"/>
      <c r="C18" s="158"/>
      <c r="D18" s="158"/>
      <c r="E18" s="158"/>
      <c r="F18" s="158"/>
      <c r="G18" s="158"/>
      <c r="H18" s="158"/>
      <c r="I18" s="158"/>
      <c r="J18" s="158"/>
      <c r="K18" s="158"/>
      <c r="L18" s="158"/>
      <c r="M18" s="158"/>
      <c r="N18" s="158"/>
      <c r="O18" s="158"/>
      <c r="P18" s="158"/>
      <c r="Q18" s="158"/>
      <c r="R18" s="158"/>
      <c r="S18" s="158"/>
      <c r="T18" s="158"/>
      <c r="U18" s="158"/>
      <c r="V18" s="89"/>
      <c r="W18" s="89"/>
      <c r="X18" s="160" t="str">
        <f>IF(Z18="spionaggio",AB18,"")</f>
        <v/>
      </c>
      <c r="Z18" s="161" t="str">
        <f>A18</f>
        <v/>
      </c>
      <c r="AA18" t="s">
        <v>167</v>
      </c>
      <c r="AB18" t="str">
        <f>'Set Up Vettura'!G10</f>
        <v/>
      </c>
    </row>
    <row r="19" spans="1:28" ht="60" customHeight="1" thickBot="1" x14ac:dyDescent="0.3">
      <c r="A19" s="420" t="e">
        <f>VLOOKUP(Z19,'Caratteristiche Scuderie'!$C$2:$D$16,2,FALSE)</f>
        <v>#N/A</v>
      </c>
      <c r="B19" s="421"/>
      <c r="C19" s="421"/>
      <c r="D19" s="421"/>
      <c r="E19" s="421"/>
      <c r="F19" s="421"/>
      <c r="G19" s="421"/>
      <c r="H19" s="421"/>
      <c r="I19" s="421"/>
      <c r="J19" s="421"/>
      <c r="K19" s="421"/>
      <c r="L19" s="421"/>
      <c r="M19" s="421"/>
      <c r="N19" s="421"/>
      <c r="O19" s="421"/>
      <c r="P19" s="421"/>
      <c r="Q19" s="421"/>
      <c r="R19" s="421"/>
      <c r="S19" s="421"/>
      <c r="T19" s="421"/>
      <c r="U19" s="421"/>
      <c r="V19" s="421"/>
      <c r="W19" s="421"/>
      <c r="X19" s="422"/>
      <c r="Z19" s="161" t="str">
        <f>IF(Z18="spionaggio",AB18,Z18)</f>
        <v/>
      </c>
    </row>
    <row r="20" spans="1:28" ht="19.5" thickTop="1" x14ac:dyDescent="0.3">
      <c r="A20" s="157" t="str">
        <f>C1</f>
        <v>Pilota</v>
      </c>
      <c r="B20" s="89"/>
      <c r="C20" s="89"/>
      <c r="D20" s="89"/>
      <c r="E20" s="89"/>
      <c r="F20" s="89"/>
      <c r="G20" s="89"/>
      <c r="H20" s="89"/>
      <c r="I20" s="89"/>
      <c r="J20" s="89"/>
      <c r="K20" s="89"/>
      <c r="L20" s="89"/>
      <c r="M20" s="89"/>
      <c r="N20" s="89"/>
      <c r="O20" s="89"/>
      <c r="P20" s="89"/>
      <c r="Q20" s="89"/>
      <c r="R20" s="89"/>
      <c r="S20" s="89"/>
      <c r="T20" s="89"/>
      <c r="U20" s="89"/>
      <c r="V20" s="89"/>
      <c r="W20" s="89"/>
      <c r="X20" s="90"/>
    </row>
    <row r="21" spans="1:28" x14ac:dyDescent="0.25">
      <c r="A21" s="154" t="s">
        <v>165</v>
      </c>
      <c r="B21" s="89"/>
      <c r="C21" s="89"/>
      <c r="D21" s="89"/>
      <c r="E21" s="89"/>
      <c r="F21" s="155" t="e">
        <f>A2</f>
        <v>#N/A</v>
      </c>
      <c r="G21" s="89"/>
      <c r="H21" s="89"/>
      <c r="I21" s="89"/>
      <c r="J21" s="89"/>
      <c r="K21" s="89"/>
      <c r="L21" s="89"/>
      <c r="M21" s="89"/>
      <c r="N21" s="89"/>
      <c r="O21" s="89"/>
      <c r="P21" s="89"/>
      <c r="Q21" s="89"/>
      <c r="R21" s="89"/>
      <c r="S21" s="89"/>
      <c r="T21" s="89"/>
      <c r="U21" s="89"/>
      <c r="V21" s="89"/>
      <c r="W21" s="89"/>
      <c r="X21" s="90"/>
    </row>
    <row r="22" spans="1:28" ht="60.75" customHeight="1" x14ac:dyDescent="0.25">
      <c r="A22" s="423" t="e">
        <f>VLOOKUP(F21,'Abilità Principali'!$B$2:$C$21,2,FALSE)</f>
        <v>#N/A</v>
      </c>
      <c r="B22" s="424"/>
      <c r="C22" s="424"/>
      <c r="D22" s="424"/>
      <c r="E22" s="424"/>
      <c r="F22" s="424"/>
      <c r="G22" s="424"/>
      <c r="H22" s="424"/>
      <c r="I22" s="424"/>
      <c r="J22" s="424"/>
      <c r="K22" s="424"/>
      <c r="L22" s="424"/>
      <c r="M22" s="424"/>
      <c r="N22" s="424"/>
      <c r="O22" s="424"/>
      <c r="P22" s="424"/>
      <c r="Q22" s="424"/>
      <c r="R22" s="424"/>
      <c r="S22" s="424"/>
      <c r="T22" s="424"/>
      <c r="U22" s="424"/>
      <c r="V22" s="424"/>
      <c r="W22" s="424"/>
      <c r="X22" s="425"/>
    </row>
    <row r="23" spans="1:28" x14ac:dyDescent="0.25">
      <c r="A23" s="154" t="s">
        <v>166</v>
      </c>
      <c r="B23" s="89"/>
      <c r="C23" s="89"/>
      <c r="D23" s="89"/>
      <c r="E23" s="89"/>
      <c r="F23" s="155" t="e">
        <f>A3</f>
        <v>#N/A</v>
      </c>
      <c r="G23" s="89"/>
      <c r="H23" s="89"/>
      <c r="I23" s="89"/>
      <c r="J23" s="89"/>
      <c r="K23" s="89"/>
      <c r="L23" s="89"/>
      <c r="M23" s="89"/>
      <c r="N23" s="89"/>
      <c r="O23" s="89"/>
      <c r="P23" s="89"/>
      <c r="Q23" s="89"/>
      <c r="R23" s="89"/>
      <c r="S23" s="89"/>
      <c r="T23" s="89"/>
      <c r="U23" s="89"/>
      <c r="V23" s="89"/>
      <c r="W23" s="89"/>
      <c r="X23" s="90"/>
    </row>
    <row r="24" spans="1:28" ht="60.75" customHeight="1" thickBot="1" x14ac:dyDescent="0.3">
      <c r="A24" s="420" t="str">
        <f>IFERROR(VLOOKUP(F23,'Abilità Secondaria'!$B$2:$C$11,2,FALSE),"")</f>
        <v/>
      </c>
      <c r="B24" s="421"/>
      <c r="C24" s="421"/>
      <c r="D24" s="421"/>
      <c r="E24" s="421"/>
      <c r="F24" s="421"/>
      <c r="G24" s="421"/>
      <c r="H24" s="421"/>
      <c r="I24" s="421"/>
      <c r="J24" s="421"/>
      <c r="K24" s="421"/>
      <c r="L24" s="421"/>
      <c r="M24" s="421"/>
      <c r="N24" s="421"/>
      <c r="O24" s="421"/>
      <c r="P24" s="421"/>
      <c r="Q24" s="421"/>
      <c r="R24" s="421"/>
      <c r="S24" s="421"/>
      <c r="T24" s="421"/>
      <c r="U24" s="421"/>
      <c r="V24" s="421"/>
      <c r="W24" s="421"/>
      <c r="X24" s="422"/>
    </row>
    <row r="25" spans="1:28" ht="8.1" customHeight="1" thickTop="1" thickBot="1" x14ac:dyDescent="0.3"/>
    <row r="26" spans="1:28" ht="15" customHeight="1" thickTop="1" x14ac:dyDescent="0.25">
      <c r="C26" s="253"/>
      <c r="D26" s="86"/>
      <c r="E26" s="86"/>
      <c r="F26" s="86"/>
      <c r="G26" s="254" t="s">
        <v>231</v>
      </c>
      <c r="H26" s="440" t="s">
        <v>232</v>
      </c>
      <c r="I26" s="441"/>
      <c r="J26" s="442"/>
      <c r="K26" s="439" t="s">
        <v>233</v>
      </c>
      <c r="L26" s="439"/>
      <c r="M26" s="439"/>
      <c r="N26" s="436" t="s">
        <v>234</v>
      </c>
      <c r="O26" s="437"/>
      <c r="P26" s="438"/>
      <c r="Q26" s="435" t="s">
        <v>235</v>
      </c>
      <c r="R26" s="435"/>
      <c r="S26" s="435"/>
      <c r="T26" s="432" t="s">
        <v>236</v>
      </c>
      <c r="U26" s="433"/>
      <c r="V26" s="434"/>
    </row>
    <row r="27" spans="1:28" ht="15" customHeight="1" thickBot="1" x14ac:dyDescent="0.3">
      <c r="C27" s="154"/>
      <c r="D27" s="89"/>
      <c r="E27" s="89"/>
      <c r="F27" s="89"/>
      <c r="G27" s="255" t="s">
        <v>230</v>
      </c>
      <c r="H27" s="256" t="s">
        <v>227</v>
      </c>
      <c r="I27" s="257" t="s">
        <v>228</v>
      </c>
      <c r="J27" s="258" t="s">
        <v>229</v>
      </c>
      <c r="K27" s="257" t="s">
        <v>227</v>
      </c>
      <c r="L27" s="257" t="s">
        <v>228</v>
      </c>
      <c r="M27" s="257" t="s">
        <v>229</v>
      </c>
      <c r="N27" s="256" t="s">
        <v>227</v>
      </c>
      <c r="O27" s="257" t="s">
        <v>228</v>
      </c>
      <c r="P27" s="258" t="s">
        <v>229</v>
      </c>
      <c r="Q27" s="257" t="s">
        <v>227</v>
      </c>
      <c r="R27" s="257" t="s">
        <v>228</v>
      </c>
      <c r="S27" s="257" t="s">
        <v>229</v>
      </c>
      <c r="T27" s="256" t="s">
        <v>227</v>
      </c>
      <c r="U27" s="257" t="s">
        <v>228</v>
      </c>
      <c r="V27" s="258" t="s">
        <v>229</v>
      </c>
    </row>
    <row r="28" spans="1:28" ht="15" customHeight="1" x14ac:dyDescent="0.25">
      <c r="C28" s="426" t="s">
        <v>222</v>
      </c>
      <c r="D28" s="259" t="s">
        <v>224</v>
      </c>
      <c r="E28" s="260"/>
      <c r="F28" s="260"/>
      <c r="G28" s="261"/>
      <c r="H28" s="262" t="s">
        <v>237</v>
      </c>
      <c r="I28" s="263" t="s">
        <v>237</v>
      </c>
      <c r="J28" s="264" t="s">
        <v>237</v>
      </c>
      <c r="K28" s="262" t="s">
        <v>187</v>
      </c>
      <c r="L28" s="263" t="s">
        <v>237</v>
      </c>
      <c r="M28" s="264" t="s">
        <v>237</v>
      </c>
      <c r="N28" s="265">
        <v>2</v>
      </c>
      <c r="O28" s="263" t="s">
        <v>237</v>
      </c>
      <c r="P28" s="264" t="s">
        <v>237</v>
      </c>
      <c r="Q28" s="262" t="s">
        <v>237</v>
      </c>
      <c r="R28" s="263" t="s">
        <v>237</v>
      </c>
      <c r="S28" s="264" t="s">
        <v>237</v>
      </c>
      <c r="T28" s="265">
        <v>-1</v>
      </c>
      <c r="U28" s="266">
        <v>-1</v>
      </c>
      <c r="V28" s="267">
        <v>-1</v>
      </c>
    </row>
    <row r="29" spans="1:28" ht="15" customHeight="1" x14ac:dyDescent="0.25">
      <c r="C29" s="427"/>
      <c r="D29" s="268" t="s">
        <v>226</v>
      </c>
      <c r="E29" s="269"/>
      <c r="F29" s="269"/>
      <c r="G29" s="270"/>
      <c r="H29" s="271" t="s">
        <v>238</v>
      </c>
      <c r="I29" s="272" t="s">
        <v>238</v>
      </c>
      <c r="J29" s="273" t="s">
        <v>238</v>
      </c>
      <c r="K29" s="274" t="s">
        <v>239</v>
      </c>
      <c r="L29" s="272" t="s">
        <v>239</v>
      </c>
      <c r="M29" s="275" t="s">
        <v>240</v>
      </c>
      <c r="N29" s="271" t="s">
        <v>240</v>
      </c>
      <c r="O29" s="272" t="s">
        <v>240</v>
      </c>
      <c r="P29" s="273" t="s">
        <v>241</v>
      </c>
      <c r="Q29" s="274" t="s">
        <v>239</v>
      </c>
      <c r="R29" s="272" t="s">
        <v>239</v>
      </c>
      <c r="S29" s="275" t="s">
        <v>240</v>
      </c>
      <c r="T29" s="271" t="s">
        <v>240</v>
      </c>
      <c r="U29" s="272" t="s">
        <v>240</v>
      </c>
      <c r="V29" s="273" t="s">
        <v>241</v>
      </c>
    </row>
    <row r="30" spans="1:28" ht="15" customHeight="1" thickBot="1" x14ac:dyDescent="0.3">
      <c r="C30" s="428"/>
      <c r="D30" s="276" t="s">
        <v>225</v>
      </c>
      <c r="E30" s="277"/>
      <c r="F30" s="277"/>
      <c r="G30" s="278"/>
      <c r="H30" s="279">
        <f>IF($AN$2,"0/1",$Z$30)</f>
        <v>0</v>
      </c>
      <c r="I30" s="280">
        <f>IF($AN$2,"0/1",$Z$30)</f>
        <v>0</v>
      </c>
      <c r="J30" s="281">
        <f>IF($AN$2,"0/1",$Z$30)</f>
        <v>0</v>
      </c>
      <c r="K30" s="279">
        <f t="shared" ref="K30:S30" si="0">IF($AN$2,"0/1",$Z$30)</f>
        <v>0</v>
      </c>
      <c r="L30" s="280">
        <f t="shared" si="0"/>
        <v>0</v>
      </c>
      <c r="M30" s="281">
        <f t="shared" si="0"/>
        <v>0</v>
      </c>
      <c r="N30" s="279">
        <f t="shared" si="0"/>
        <v>0</v>
      </c>
      <c r="O30" s="280">
        <f t="shared" si="0"/>
        <v>0</v>
      </c>
      <c r="P30" s="281">
        <f t="shared" si="0"/>
        <v>0</v>
      </c>
      <c r="Q30" s="279">
        <f t="shared" si="0"/>
        <v>0</v>
      </c>
      <c r="R30" s="280">
        <f t="shared" si="0"/>
        <v>0</v>
      </c>
      <c r="S30" s="281">
        <f t="shared" si="0"/>
        <v>0</v>
      </c>
      <c r="T30" s="279">
        <f>IF($AN$2,"1/2",$Z$30+1)</f>
        <v>1</v>
      </c>
      <c r="U30" s="280">
        <f>IF($AN$2,"1/2",$Z$30+1)</f>
        <v>1</v>
      </c>
      <c r="V30" s="281">
        <f>IF($AN$2,"1/2",$Z$30+1)</f>
        <v>1</v>
      </c>
      <c r="Z30">
        <f>IF('Set Up Vettura'!K17='Set Up Vettura'!L8,1,0)</f>
        <v>0</v>
      </c>
      <c r="AA30" t="e">
        <f>IF(AC48,-1,0)</f>
        <v>#N/A</v>
      </c>
    </row>
    <row r="31" spans="1:28" ht="15" customHeight="1" x14ac:dyDescent="0.25">
      <c r="C31" s="429" t="s">
        <v>223</v>
      </c>
      <c r="D31" s="282" t="s">
        <v>224</v>
      </c>
      <c r="E31" s="283"/>
      <c r="F31" s="283"/>
      <c r="G31" s="284"/>
      <c r="H31" s="285" t="s">
        <v>237</v>
      </c>
      <c r="I31" s="286" t="s">
        <v>237</v>
      </c>
      <c r="J31" s="287" t="s">
        <v>237</v>
      </c>
      <c r="K31" s="285" t="s">
        <v>237</v>
      </c>
      <c r="L31" s="286" t="s">
        <v>237</v>
      </c>
      <c r="M31" s="287" t="s">
        <v>237</v>
      </c>
      <c r="N31" s="285" t="s">
        <v>237</v>
      </c>
      <c r="O31" s="286" t="s">
        <v>237</v>
      </c>
      <c r="P31" s="287" t="s">
        <v>237</v>
      </c>
      <c r="Q31" s="285" t="s">
        <v>237</v>
      </c>
      <c r="R31" s="286" t="s">
        <v>237</v>
      </c>
      <c r="S31" s="287" t="s">
        <v>237</v>
      </c>
      <c r="T31" s="285" t="s">
        <v>237</v>
      </c>
      <c r="U31" s="286" t="s">
        <v>237</v>
      </c>
      <c r="V31" s="287" t="s">
        <v>237</v>
      </c>
    </row>
    <row r="32" spans="1:28" ht="15" customHeight="1" x14ac:dyDescent="0.25">
      <c r="C32" s="430"/>
      <c r="D32" s="288" t="s">
        <v>226</v>
      </c>
      <c r="E32" s="289"/>
      <c r="F32" s="289"/>
      <c r="G32" s="290"/>
      <c r="H32" s="291" t="s">
        <v>238</v>
      </c>
      <c r="I32" s="292" t="s">
        <v>238</v>
      </c>
      <c r="J32" s="293" t="s">
        <v>238</v>
      </c>
      <c r="K32" s="294" t="s">
        <v>239</v>
      </c>
      <c r="L32" s="292" t="s">
        <v>239</v>
      </c>
      <c r="M32" s="295" t="s">
        <v>240</v>
      </c>
      <c r="N32" s="291" t="s">
        <v>240</v>
      </c>
      <c r="O32" s="292" t="s">
        <v>240</v>
      </c>
      <c r="P32" s="293" t="s">
        <v>241</v>
      </c>
      <c r="Q32" s="294" t="s">
        <v>238</v>
      </c>
      <c r="R32" s="292" t="s">
        <v>238</v>
      </c>
      <c r="S32" s="295" t="s">
        <v>239</v>
      </c>
      <c r="T32" s="291" t="s">
        <v>239</v>
      </c>
      <c r="U32" s="292" t="s">
        <v>239</v>
      </c>
      <c r="V32" s="293" t="s">
        <v>240</v>
      </c>
      <c r="Z32">
        <v>0</v>
      </c>
      <c r="AA32">
        <v>-1</v>
      </c>
    </row>
    <row r="33" spans="1:33" ht="15" customHeight="1" thickBot="1" x14ac:dyDescent="0.3">
      <c r="C33" s="431"/>
      <c r="D33" s="296" t="s">
        <v>225</v>
      </c>
      <c r="E33" s="297"/>
      <c r="F33" s="297"/>
      <c r="G33" s="298"/>
      <c r="H33" s="333" t="e">
        <f>IF($AN$2,HLOOKUP($AA$30,$Z$32:$AA$33,2,FALSE),3+$Z$30+$AA$30)</f>
        <v>#N/A</v>
      </c>
      <c r="I33" s="300" t="e">
        <f>IF($AN$2,HLOOKUP($AA$30,$Z$32:$AA$33,2,FALSE),3+$Z$30+$AA$30)</f>
        <v>#N/A</v>
      </c>
      <c r="J33" s="301" t="e">
        <f>IF($AN$2,HLOOKUP($AA$30,$Z$32:$AA$33,2,FALSE),3+$Z$30+$AA$30)</f>
        <v>#N/A</v>
      </c>
      <c r="K33" s="333" t="e">
        <f t="shared" ref="K33:P33" si="1">IF($AN$2,HLOOKUP($AA$30,$Z$32:$AA$33,2,FALSE),3+$Z$30+$AA$30)</f>
        <v>#N/A</v>
      </c>
      <c r="L33" s="300" t="e">
        <f t="shared" si="1"/>
        <v>#N/A</v>
      </c>
      <c r="M33" s="301" t="e">
        <f t="shared" si="1"/>
        <v>#N/A</v>
      </c>
      <c r="N33" s="333" t="e">
        <f t="shared" si="1"/>
        <v>#N/A</v>
      </c>
      <c r="O33" s="300" t="e">
        <f t="shared" si="1"/>
        <v>#N/A</v>
      </c>
      <c r="P33" s="301" t="e">
        <f t="shared" si="1"/>
        <v>#N/A</v>
      </c>
      <c r="Q33" s="299">
        <f>IF(AN2,"1/2",1+$Z$30)</f>
        <v>1</v>
      </c>
      <c r="R33" s="300">
        <f>IF(AN2,"1/2",1+$Z$30)</f>
        <v>1</v>
      </c>
      <c r="S33" s="301">
        <f>IF(AN2,"1/2",1+$Z$30)</f>
        <v>1</v>
      </c>
      <c r="T33" s="299">
        <f>IF(AN2,"0/1",$Z$30)</f>
        <v>0</v>
      </c>
      <c r="U33" s="300">
        <f>IF(AN2,"1/2",1+$Z$30)</f>
        <v>1</v>
      </c>
      <c r="V33" s="301">
        <f>IF(AN2,"1/2",1+$Z$30)</f>
        <v>1</v>
      </c>
      <c r="Z33" s="81" t="s">
        <v>276</v>
      </c>
      <c r="AA33" s="81" t="s">
        <v>277</v>
      </c>
    </row>
    <row r="34" spans="1:33" ht="8.1" customHeight="1" thickTop="1" thickBot="1" x14ac:dyDescent="0.3"/>
    <row r="35" spans="1:33" ht="15" customHeight="1" thickTop="1" x14ac:dyDescent="0.25">
      <c r="A35" s="446" t="s">
        <v>242</v>
      </c>
      <c r="B35" s="447"/>
      <c r="C35" s="447"/>
      <c r="D35" s="447"/>
      <c r="E35" s="447"/>
      <c r="F35" s="447"/>
      <c r="G35" s="447"/>
      <c r="H35" s="447"/>
      <c r="I35" s="447"/>
      <c r="J35" s="447"/>
      <c r="K35" s="447"/>
      <c r="L35" s="447"/>
      <c r="M35" s="447"/>
      <c r="N35" s="447"/>
      <c r="O35" s="447"/>
      <c r="P35" s="447"/>
      <c r="Q35" s="447"/>
      <c r="R35" s="447"/>
      <c r="S35" s="447"/>
      <c r="T35" s="447"/>
      <c r="U35" s="447"/>
      <c r="V35" s="447"/>
      <c r="W35" s="447"/>
      <c r="X35" s="448"/>
      <c r="Z35" t="e">
        <f>(A3='Abilità Secondaria'!B8)</f>
        <v>#N/A</v>
      </c>
      <c r="AA35" t="e">
        <f>IF(Z35,1,0)</f>
        <v>#N/A</v>
      </c>
    </row>
    <row r="36" spans="1:33" ht="15" customHeight="1" x14ac:dyDescent="0.25">
      <c r="A36" s="466" t="s">
        <v>270</v>
      </c>
      <c r="B36" s="467"/>
      <c r="C36" s="467"/>
      <c r="D36" s="304" t="s">
        <v>243</v>
      </c>
      <c r="E36" s="304"/>
      <c r="F36" s="304"/>
      <c r="G36" s="304"/>
      <c r="H36" s="304"/>
      <c r="I36" s="304"/>
      <c r="J36" s="304"/>
      <c r="K36" s="304"/>
      <c r="L36" s="304"/>
      <c r="M36" s="304"/>
      <c r="N36" s="304"/>
      <c r="O36" s="304"/>
      <c r="P36" s="304"/>
      <c r="Q36" s="304"/>
      <c r="R36" s="304"/>
      <c r="S36" s="304"/>
      <c r="T36" s="304"/>
      <c r="U36" s="304"/>
      <c r="V36" s="304"/>
      <c r="W36" s="304"/>
      <c r="X36" s="305"/>
      <c r="Z36">
        <v>0</v>
      </c>
      <c r="AA36">
        <v>1</v>
      </c>
      <c r="AB36">
        <v>0</v>
      </c>
      <c r="AC36">
        <v>1</v>
      </c>
    </row>
    <row r="37" spans="1:33" ht="15" customHeight="1" x14ac:dyDescent="0.25">
      <c r="A37" s="449" t="e">
        <f>HLOOKUP($AA$35,$Z$36:$AA$42,2,FALSE)</f>
        <v>#N/A</v>
      </c>
      <c r="B37" s="450"/>
      <c r="C37" s="450"/>
      <c r="D37" s="312" t="e">
        <f>HLOOKUP($AA$35,$AB$36:$AC$42,2,FALSE)</f>
        <v>#N/A</v>
      </c>
      <c r="E37" s="313"/>
      <c r="F37" s="313"/>
      <c r="G37" s="313"/>
      <c r="H37" s="313"/>
      <c r="I37" s="313"/>
      <c r="J37" s="313"/>
      <c r="K37" s="313"/>
      <c r="L37" s="313"/>
      <c r="M37" s="313"/>
      <c r="N37" s="313"/>
      <c r="O37" s="313"/>
      <c r="P37" s="313"/>
      <c r="Q37" s="313"/>
      <c r="R37" s="313"/>
      <c r="S37" s="313"/>
      <c r="T37" s="313"/>
      <c r="U37" s="313"/>
      <c r="V37" s="313"/>
      <c r="W37" s="313"/>
      <c r="X37" s="314"/>
      <c r="Z37" s="302">
        <v>1</v>
      </c>
      <c r="AA37">
        <v>1</v>
      </c>
      <c r="AB37" t="s">
        <v>259</v>
      </c>
      <c r="AC37" t="s">
        <v>259</v>
      </c>
    </row>
    <row r="38" spans="1:33" ht="15" customHeight="1" x14ac:dyDescent="0.25">
      <c r="A38" s="451" t="e">
        <f>HLOOKUP($AA$35,$Z$36:$AA$42,3,FALSE)</f>
        <v>#N/A</v>
      </c>
      <c r="B38" s="452"/>
      <c r="C38" s="452"/>
      <c r="D38" s="306" t="e">
        <f>HLOOKUP($AA$35,$AB$36:$AC$42,3,FALSE)</f>
        <v>#N/A</v>
      </c>
      <c r="E38" s="307"/>
      <c r="F38" s="307"/>
      <c r="G38" s="307"/>
      <c r="H38" s="307"/>
      <c r="I38" s="307"/>
      <c r="J38" s="307"/>
      <c r="K38" s="307"/>
      <c r="L38" s="307"/>
      <c r="M38" s="307"/>
      <c r="N38" s="307"/>
      <c r="O38" s="307"/>
      <c r="P38" s="307"/>
      <c r="Q38" s="307"/>
      <c r="R38" s="307"/>
      <c r="S38" s="307"/>
      <c r="T38" s="307"/>
      <c r="U38" s="307"/>
      <c r="V38" s="307"/>
      <c r="W38" s="307"/>
      <c r="X38" s="308"/>
      <c r="Z38" s="302" t="s">
        <v>246</v>
      </c>
      <c r="AA38" t="s">
        <v>246</v>
      </c>
      <c r="AB38" s="303" t="s">
        <v>260</v>
      </c>
      <c r="AC38" t="s">
        <v>254</v>
      </c>
    </row>
    <row r="39" spans="1:33" ht="15" customHeight="1" x14ac:dyDescent="0.25">
      <c r="A39" s="449" t="e">
        <f>HLOOKUP($AA$35,$Z$36:$AA$42,4,FALSE)</f>
        <v>#N/A</v>
      </c>
      <c r="B39" s="450"/>
      <c r="C39" s="450"/>
      <c r="D39" s="312" t="e">
        <f>HLOOKUP($AA$35,$AB$36:$AC$42,4,FALSE)</f>
        <v>#N/A</v>
      </c>
      <c r="E39" s="313"/>
      <c r="F39" s="313"/>
      <c r="G39" s="313"/>
      <c r="H39" s="313"/>
      <c r="I39" s="313"/>
      <c r="J39" s="313"/>
      <c r="K39" s="313"/>
      <c r="L39" s="313"/>
      <c r="M39" s="313"/>
      <c r="N39" s="313"/>
      <c r="O39" s="313"/>
      <c r="P39" s="313"/>
      <c r="Q39" s="313"/>
      <c r="R39" s="313"/>
      <c r="S39" s="313"/>
      <c r="T39" s="313"/>
      <c r="U39" s="313"/>
      <c r="V39" s="313"/>
      <c r="W39" s="313"/>
      <c r="X39" s="314"/>
      <c r="Z39" s="302" t="s">
        <v>244</v>
      </c>
      <c r="AA39" t="s">
        <v>247</v>
      </c>
      <c r="AB39" t="s">
        <v>251</v>
      </c>
      <c r="AC39" t="s">
        <v>255</v>
      </c>
    </row>
    <row r="40" spans="1:33" ht="15" customHeight="1" x14ac:dyDescent="0.25">
      <c r="A40" s="451" t="e">
        <f>HLOOKUP($AA$35,$Z$36:$AA$42,5,FALSE)</f>
        <v>#N/A</v>
      </c>
      <c r="B40" s="452"/>
      <c r="C40" s="452"/>
      <c r="D40" s="306" t="e">
        <f>HLOOKUP($AA$35,$AB$36:$AC$42,5,FALSE)</f>
        <v>#N/A</v>
      </c>
      <c r="E40" s="307"/>
      <c r="F40" s="307"/>
      <c r="G40" s="307"/>
      <c r="H40" s="307"/>
      <c r="I40" s="307"/>
      <c r="J40" s="307"/>
      <c r="K40" s="307"/>
      <c r="L40" s="307"/>
      <c r="M40" s="307"/>
      <c r="N40" s="307"/>
      <c r="O40" s="307"/>
      <c r="P40" s="307"/>
      <c r="Q40" s="307"/>
      <c r="R40" s="307"/>
      <c r="S40" s="307"/>
      <c r="T40" s="307"/>
      <c r="U40" s="307"/>
      <c r="V40" s="307"/>
      <c r="W40" s="307"/>
      <c r="X40" s="308"/>
      <c r="Z40" s="302" t="s">
        <v>245</v>
      </c>
      <c r="AA40" t="s">
        <v>248</v>
      </c>
      <c r="AB40" t="s">
        <v>252</v>
      </c>
      <c r="AC40" t="s">
        <v>256</v>
      </c>
    </row>
    <row r="41" spans="1:33" ht="15" customHeight="1" x14ac:dyDescent="0.25">
      <c r="A41" s="449" t="e">
        <f>HLOOKUP($AA$35,$Z$36:$AA$42,6,FALSE)</f>
        <v>#N/A</v>
      </c>
      <c r="B41" s="450"/>
      <c r="C41" s="450"/>
      <c r="D41" s="312" t="e">
        <f>HLOOKUP($AA$35,$AB$36:$AC$42,6,FALSE)</f>
        <v>#N/A</v>
      </c>
      <c r="E41" s="313"/>
      <c r="F41" s="313"/>
      <c r="G41" s="313"/>
      <c r="H41" s="313"/>
      <c r="I41" s="313"/>
      <c r="J41" s="313"/>
      <c r="K41" s="313"/>
      <c r="L41" s="313"/>
      <c r="M41" s="313"/>
      <c r="N41" s="313"/>
      <c r="O41" s="313"/>
      <c r="P41" s="313"/>
      <c r="Q41" s="313"/>
      <c r="R41" s="313"/>
      <c r="S41" s="313"/>
      <c r="T41" s="313"/>
      <c r="U41" s="313"/>
      <c r="V41" s="313"/>
      <c r="W41" s="313"/>
      <c r="X41" s="314"/>
      <c r="Z41" s="302">
        <v>20</v>
      </c>
      <c r="AA41" t="s">
        <v>249</v>
      </c>
      <c r="AB41" t="s">
        <v>253</v>
      </c>
      <c r="AC41" t="s">
        <v>257</v>
      </c>
    </row>
    <row r="42" spans="1:33" ht="15" customHeight="1" thickBot="1" x14ac:dyDescent="0.3">
      <c r="A42" s="468" t="e">
        <f>HLOOKUP($AA$35,$Z$36:$AA$42,7,FALSE)</f>
        <v>#N/A</v>
      </c>
      <c r="B42" s="469"/>
      <c r="C42" s="469"/>
      <c r="D42" s="309" t="e">
        <f>HLOOKUP($AA$35,$AB$36:$AC$42,7,FALSE)</f>
        <v>#N/A</v>
      </c>
      <c r="E42" s="310"/>
      <c r="F42" s="310"/>
      <c r="G42" s="310"/>
      <c r="H42" s="310"/>
      <c r="I42" s="310"/>
      <c r="J42" s="310"/>
      <c r="K42" s="310"/>
      <c r="L42" s="310"/>
      <c r="M42" s="310"/>
      <c r="N42" s="310"/>
      <c r="O42" s="310"/>
      <c r="P42" s="310"/>
      <c r="Q42" s="310"/>
      <c r="R42" s="310"/>
      <c r="S42" s="310"/>
      <c r="T42" s="310"/>
      <c r="U42" s="310"/>
      <c r="V42" s="310"/>
      <c r="W42" s="310"/>
      <c r="X42" s="311"/>
      <c r="Z42" s="302" t="s">
        <v>269</v>
      </c>
      <c r="AA42" t="s">
        <v>250</v>
      </c>
      <c r="AB42" t="s">
        <v>269</v>
      </c>
      <c r="AC42" t="s">
        <v>258</v>
      </c>
    </row>
    <row r="43" spans="1:33" ht="15" customHeight="1" thickTop="1" x14ac:dyDescent="0.25">
      <c r="A43" s="137" t="s">
        <v>128</v>
      </c>
      <c r="B43" s="138"/>
      <c r="C43" s="139"/>
      <c r="D43" s="139" t="str">
        <f>IF('Set Up Vettura'!J16=2,Z43,AA43)</f>
        <v>se il pilota ottiene: 12 in 4°, 20 in 5° o 30 in 6°, deve effettuare una verifica Motore</v>
      </c>
      <c r="E43" s="139"/>
      <c r="F43" s="139"/>
      <c r="G43" s="139"/>
      <c r="H43" s="139"/>
      <c r="I43" s="139"/>
      <c r="J43" s="139"/>
      <c r="K43" s="139"/>
      <c r="L43" s="139"/>
      <c r="M43" s="139"/>
      <c r="N43" s="139"/>
      <c r="O43" s="139"/>
      <c r="P43" s="139"/>
      <c r="Q43" s="139"/>
      <c r="R43" s="139"/>
      <c r="S43" s="139"/>
      <c r="T43" s="139"/>
      <c r="U43" s="139"/>
      <c r="V43" s="139"/>
      <c r="W43" s="139"/>
      <c r="X43" s="140"/>
      <c r="Z43" t="s">
        <v>136</v>
      </c>
      <c r="AA43" t="s">
        <v>174</v>
      </c>
    </row>
    <row r="44" spans="1:33" ht="15" customHeight="1" x14ac:dyDescent="0.25">
      <c r="A44" s="141" t="s">
        <v>129</v>
      </c>
      <c r="B44" s="142"/>
      <c r="C44" s="142"/>
      <c r="D44" s="142"/>
      <c r="E44" s="142"/>
      <c r="F44" s="142"/>
      <c r="G44" s="142"/>
      <c r="H44" s="142"/>
      <c r="I44" s="142"/>
      <c r="J44" s="142"/>
      <c r="K44" s="142"/>
      <c r="L44" s="142"/>
      <c r="M44" s="142"/>
      <c r="N44" s="142"/>
      <c r="O44" s="142"/>
      <c r="P44" s="142"/>
      <c r="Q44" s="142"/>
      <c r="R44" s="142"/>
      <c r="S44" s="142"/>
      <c r="T44" s="142"/>
      <c r="U44" s="142"/>
      <c r="V44" s="142"/>
      <c r="W44" s="142"/>
      <c r="X44" s="143"/>
    </row>
    <row r="45" spans="1:33" ht="13.5" customHeight="1" x14ac:dyDescent="0.25">
      <c r="A45" s="144" t="s">
        <v>130</v>
      </c>
      <c r="B45" s="145"/>
      <c r="C45" s="145"/>
      <c r="D45" s="146" t="str">
        <f>IF(AL2,AA45,Z45)</f>
        <v>da 1 a 5 su un D20, perdi un PM e lasci una Macchia d'Olio nella casella finale</v>
      </c>
      <c r="E45" s="145"/>
      <c r="F45" s="145"/>
      <c r="G45" s="145"/>
      <c r="H45" s="145"/>
      <c r="I45" s="145"/>
      <c r="J45" s="145"/>
      <c r="K45" s="145"/>
      <c r="L45" s="145"/>
      <c r="M45" s="145"/>
      <c r="N45" s="145"/>
      <c r="O45" s="145"/>
      <c r="P45" s="145"/>
      <c r="Q45" s="145"/>
      <c r="R45" s="145"/>
      <c r="S45" s="145"/>
      <c r="T45" s="145"/>
      <c r="U45" s="145"/>
      <c r="V45" s="145"/>
      <c r="W45" s="145"/>
      <c r="X45" s="147"/>
      <c r="Z45" t="s">
        <v>137</v>
      </c>
      <c r="AA45" t="s">
        <v>184</v>
      </c>
      <c r="AC45" s="36"/>
      <c r="AD45" s="36"/>
      <c r="AE45" s="32"/>
      <c r="AF45" s="32"/>
      <c r="AG45" s="32"/>
    </row>
    <row r="46" spans="1:33" ht="13.5" customHeight="1" thickBot="1" x14ac:dyDescent="0.3">
      <c r="A46" s="148" t="s">
        <v>134</v>
      </c>
      <c r="B46" s="149"/>
      <c r="C46" s="149"/>
      <c r="D46" s="150" t="str">
        <f>IF(AL2,AA46,Z46)</f>
        <v>da 1 a 4 su un D20, perdi un PM e lasci una Macchia d'Olio nella casella finale</v>
      </c>
      <c r="E46" s="149"/>
      <c r="F46" s="149"/>
      <c r="G46" s="149"/>
      <c r="H46" s="149"/>
      <c r="I46" s="149"/>
      <c r="J46" s="149"/>
      <c r="K46" s="149"/>
      <c r="L46" s="149"/>
      <c r="M46" s="149"/>
      <c r="N46" s="149"/>
      <c r="O46" s="149"/>
      <c r="P46" s="149"/>
      <c r="Q46" s="149"/>
      <c r="R46" s="149"/>
      <c r="S46" s="149"/>
      <c r="T46" s="149"/>
      <c r="U46" s="149"/>
      <c r="V46" s="149"/>
      <c r="W46" s="149"/>
      <c r="X46" s="151"/>
      <c r="Z46" t="s">
        <v>184</v>
      </c>
      <c r="AA46" t="s">
        <v>185</v>
      </c>
      <c r="AC46" s="36"/>
      <c r="AD46" s="36"/>
      <c r="AE46" s="36"/>
      <c r="AF46" s="36"/>
      <c r="AG46" s="36"/>
    </row>
    <row r="47" spans="1:33" ht="15" customHeight="1" thickTop="1" x14ac:dyDescent="0.25">
      <c r="A47" s="129" t="s">
        <v>131</v>
      </c>
      <c r="B47" s="130"/>
      <c r="C47" s="130"/>
      <c r="D47" s="130"/>
      <c r="E47" s="131" t="s">
        <v>142</v>
      </c>
      <c r="F47" s="130"/>
      <c r="G47" s="130"/>
      <c r="H47" s="130"/>
      <c r="I47" s="130"/>
      <c r="J47" s="130"/>
      <c r="K47" s="130"/>
      <c r="L47" s="130"/>
      <c r="M47" s="130"/>
      <c r="N47" s="130"/>
      <c r="O47" s="130"/>
      <c r="P47" s="130"/>
      <c r="Q47" s="130"/>
      <c r="R47" s="130"/>
      <c r="S47" s="130"/>
      <c r="T47" s="130"/>
      <c r="U47" s="130"/>
      <c r="V47" s="130"/>
      <c r="W47" s="130"/>
      <c r="X47" s="132"/>
      <c r="AC47" s="32"/>
      <c r="AD47" s="32"/>
      <c r="AE47" s="32"/>
      <c r="AF47" s="32"/>
      <c r="AG47" s="32"/>
    </row>
    <row r="48" spans="1:33" ht="13.5" customHeight="1" x14ac:dyDescent="0.25">
      <c r="A48" s="133" t="s">
        <v>132</v>
      </c>
      <c r="B48" s="134"/>
      <c r="C48" s="134"/>
      <c r="D48" s="134"/>
      <c r="E48" s="134"/>
      <c r="F48" s="134"/>
      <c r="G48" s="134"/>
      <c r="H48" s="134"/>
      <c r="I48" s="134"/>
      <c r="J48" s="134"/>
      <c r="K48" s="134"/>
      <c r="L48" s="136"/>
      <c r="M48" s="134" t="str">
        <f>IF(AG2,"Auto non di turno (se l'auto di turno ottiene 8 o meno)","Auto non di turno (se l'auto di turno ottiene 10 o meno)")</f>
        <v>Auto non di turno (se l'auto di turno ottiene 10 o meno)</v>
      </c>
      <c r="N48" s="134"/>
      <c r="O48" s="134"/>
      <c r="P48" s="134"/>
      <c r="Q48" s="214"/>
      <c r="R48" s="134"/>
      <c r="S48" s="134"/>
      <c r="T48" s="134"/>
      <c r="U48" s="134"/>
      <c r="V48" s="134"/>
      <c r="W48" s="134"/>
      <c r="X48" s="135"/>
      <c r="AC48" s="181" t="e">
        <f>A2='Abilità Principali'!B13</f>
        <v>#N/A</v>
      </c>
      <c r="AD48" s="32"/>
      <c r="AE48" s="32"/>
      <c r="AF48" s="32"/>
      <c r="AG48" s="32"/>
    </row>
    <row r="49" spans="1:32" ht="13.5" customHeight="1" x14ac:dyDescent="0.25">
      <c r="A49" s="460" t="str">
        <f>IF(OR(AG2,AB2),AA49,Z49)</f>
        <v>Valore di difficoltà della curva + il numero delle vetture coinvolte</v>
      </c>
      <c r="B49" s="461"/>
      <c r="C49" s="461"/>
      <c r="D49" s="461"/>
      <c r="E49" s="461"/>
      <c r="F49" s="461"/>
      <c r="G49" s="461"/>
      <c r="H49" s="461"/>
      <c r="I49" s="461"/>
      <c r="J49" s="461"/>
      <c r="K49" s="461"/>
      <c r="L49" s="462"/>
      <c r="M49" s="463" t="str">
        <f>IF(AG2,AE49,AD49)</f>
        <v>Valore di difficoltà della curva</v>
      </c>
      <c r="N49" s="464"/>
      <c r="O49" s="464"/>
      <c r="P49" s="464"/>
      <c r="Q49" s="464"/>
      <c r="R49" s="464"/>
      <c r="S49" s="464"/>
      <c r="T49" s="464"/>
      <c r="U49" s="464"/>
      <c r="V49" s="464"/>
      <c r="W49" s="464"/>
      <c r="X49" s="465"/>
      <c r="Z49" t="s">
        <v>188</v>
      </c>
      <c r="AA49" t="s">
        <v>186</v>
      </c>
      <c r="AD49" t="s">
        <v>138</v>
      </c>
      <c r="AE49" s="81" t="s">
        <v>187</v>
      </c>
      <c r="AF49" s="81"/>
    </row>
    <row r="50" spans="1:32" ht="13.5" customHeight="1" x14ac:dyDescent="0.25">
      <c r="A50" s="460"/>
      <c r="B50" s="461"/>
      <c r="C50" s="461"/>
      <c r="D50" s="461"/>
      <c r="E50" s="461"/>
      <c r="F50" s="461"/>
      <c r="G50" s="461"/>
      <c r="H50" s="461"/>
      <c r="I50" s="461"/>
      <c r="J50" s="461"/>
      <c r="K50" s="461"/>
      <c r="L50" s="462"/>
      <c r="M50" s="463"/>
      <c r="N50" s="464"/>
      <c r="O50" s="464"/>
      <c r="P50" s="464"/>
      <c r="Q50" s="464"/>
      <c r="R50" s="464"/>
      <c r="S50" s="464"/>
      <c r="T50" s="464"/>
      <c r="U50" s="464"/>
      <c r="V50" s="464"/>
      <c r="W50" s="464"/>
      <c r="X50" s="465"/>
    </row>
    <row r="51" spans="1:32" s="82" customFormat="1" ht="13.5" customHeight="1" x14ac:dyDescent="0.25">
      <c r="A51" s="453" t="str">
        <f>Z51</f>
        <v>+1 per ogni auto adiacente eliminata, in stallo o in testacoda</v>
      </c>
      <c r="B51" s="454"/>
      <c r="C51" s="454"/>
      <c r="D51" s="454"/>
      <c r="E51" s="454"/>
      <c r="F51" s="454"/>
      <c r="G51" s="454"/>
      <c r="H51" s="454"/>
      <c r="I51" s="454"/>
      <c r="J51" s="454"/>
      <c r="K51" s="454"/>
      <c r="L51" s="455"/>
      <c r="M51" s="457" t="str">
        <f>AD51</f>
        <v>+1 se l'auto che ha provocato la collisione è eliminata, in stallo o in testacoda</v>
      </c>
      <c r="N51" s="454"/>
      <c r="O51" s="454"/>
      <c r="P51" s="454"/>
      <c r="Q51" s="454"/>
      <c r="R51" s="454"/>
      <c r="S51" s="454"/>
      <c r="T51" s="454"/>
      <c r="U51" s="454"/>
      <c r="V51" s="454"/>
      <c r="W51" s="454"/>
      <c r="X51" s="458"/>
      <c r="Z51" s="81" t="s">
        <v>140</v>
      </c>
      <c r="AA51"/>
      <c r="AB51"/>
      <c r="AC51"/>
      <c r="AD51" s="81" t="s">
        <v>141</v>
      </c>
    </row>
    <row r="52" spans="1:32" ht="13.5" customHeight="1" x14ac:dyDescent="0.25">
      <c r="A52" s="456"/>
      <c r="B52" s="454"/>
      <c r="C52" s="454"/>
      <c r="D52" s="454"/>
      <c r="E52" s="454"/>
      <c r="F52" s="454"/>
      <c r="G52" s="454"/>
      <c r="H52" s="454"/>
      <c r="I52" s="454"/>
      <c r="J52" s="454"/>
      <c r="K52" s="454"/>
      <c r="L52" s="455"/>
      <c r="M52" s="459"/>
      <c r="N52" s="454"/>
      <c r="O52" s="454"/>
      <c r="P52" s="454"/>
      <c r="Q52" s="454"/>
      <c r="R52" s="454"/>
      <c r="S52" s="454"/>
      <c r="T52" s="454"/>
      <c r="U52" s="454"/>
      <c r="V52" s="454"/>
      <c r="W52" s="454"/>
      <c r="X52" s="458"/>
    </row>
    <row r="53" spans="1:32" ht="13.5" customHeight="1" x14ac:dyDescent="0.25">
      <c r="A53" s="182" t="e">
        <f>IF(AC48,"",Z53)</f>
        <v>#N/A</v>
      </c>
      <c r="B53" s="167"/>
      <c r="C53" s="167"/>
      <c r="D53" s="167"/>
      <c r="E53" s="167"/>
      <c r="F53" s="167"/>
      <c r="G53" s="167"/>
      <c r="H53" s="167"/>
      <c r="I53" s="167"/>
      <c r="J53" s="167"/>
      <c r="K53" s="167"/>
      <c r="L53" s="168"/>
      <c r="M53" s="183" t="e">
        <f>IF(AC48,"",Z53)</f>
        <v>#N/A</v>
      </c>
      <c r="N53" s="167"/>
      <c r="O53" s="167"/>
      <c r="P53" s="167"/>
      <c r="Q53" s="167"/>
      <c r="R53" s="167"/>
      <c r="S53" s="167"/>
      <c r="T53" s="167"/>
      <c r="U53" s="167"/>
      <c r="V53" s="167"/>
      <c r="W53" s="167"/>
      <c r="X53" s="169"/>
      <c r="Z53" s="81" t="s">
        <v>139</v>
      </c>
      <c r="AD53" s="161">
        <v>1</v>
      </c>
      <c r="AE53">
        <v>2</v>
      </c>
      <c r="AF53">
        <v>3</v>
      </c>
    </row>
    <row r="54" spans="1:32" ht="13.5" customHeight="1" thickBot="1" x14ac:dyDescent="0.3">
      <c r="A54" s="184" t="str">
        <f>IF(AN2,"+1 se con Carico Aerodinamico Basso o Alto",IF(Z54=2,"",HLOOKUP(Z54,AD53:AF54,2,FALSE)))</f>
        <v/>
      </c>
      <c r="B54" s="185"/>
      <c r="C54" s="185"/>
      <c r="D54" s="185"/>
      <c r="E54" s="185"/>
      <c r="F54" s="185"/>
      <c r="G54" s="185"/>
      <c r="H54" s="185"/>
      <c r="I54" s="185"/>
      <c r="J54" s="185"/>
      <c r="K54" s="185"/>
      <c r="L54" s="186"/>
      <c r="M54" s="187" t="str">
        <f>IF(AN2,"+1 se con Carico Aerodinamico Basso o Alto",IF(Z54=2,"",HLOOKUP(Z54,AD53:AF54,2,FALSE)))</f>
        <v/>
      </c>
      <c r="N54" s="188"/>
      <c r="O54" s="188"/>
      <c r="P54" s="188"/>
      <c r="Q54" s="188"/>
      <c r="R54" s="188"/>
      <c r="S54" s="188"/>
      <c r="T54" s="188"/>
      <c r="U54" s="188"/>
      <c r="V54" s="188"/>
      <c r="W54" s="188"/>
      <c r="X54" s="189"/>
      <c r="Z54" s="170">
        <f>IF(Z2,2,'Set Up Vettura'!J17)</f>
        <v>2</v>
      </c>
      <c r="AB54" s="172"/>
      <c r="AD54" s="83" t="s">
        <v>175</v>
      </c>
      <c r="AE54" s="81"/>
      <c r="AF54" s="83" t="s">
        <v>176</v>
      </c>
    </row>
    <row r="55" spans="1:32" ht="15.75" thickTop="1" x14ac:dyDescent="0.25">
      <c r="A55" s="118" t="s">
        <v>133</v>
      </c>
      <c r="B55" s="119"/>
      <c r="C55" s="119"/>
      <c r="D55" s="119"/>
      <c r="E55" s="119"/>
      <c r="F55" s="119"/>
      <c r="G55" s="119"/>
      <c r="H55" s="119"/>
      <c r="I55" s="119"/>
      <c r="J55" s="119"/>
      <c r="K55" s="119"/>
      <c r="L55" s="119"/>
      <c r="M55" s="119"/>
      <c r="N55" s="119"/>
      <c r="O55" s="119"/>
      <c r="P55" s="119"/>
      <c r="Q55" s="119"/>
      <c r="R55" s="119"/>
      <c r="S55" s="119"/>
      <c r="T55" s="119"/>
      <c r="U55" s="119"/>
      <c r="V55" s="119"/>
      <c r="W55" s="119"/>
      <c r="X55" s="120"/>
      <c r="Z55">
        <f>SUM(AE56:AE57)</f>
        <v>0</v>
      </c>
      <c r="AA55">
        <v>0</v>
      </c>
      <c r="AB55">
        <v>1</v>
      </c>
      <c r="AC55">
        <v>2</v>
      </c>
      <c r="AE55">
        <v>1</v>
      </c>
    </row>
    <row r="56" spans="1:32" ht="13.5" customHeight="1" x14ac:dyDescent="0.25">
      <c r="A56" s="125" t="s">
        <v>130</v>
      </c>
      <c r="B56" s="126"/>
      <c r="C56" s="126"/>
      <c r="D56" s="127" t="str">
        <f>HLOOKUP(Z55,AA55:AC57,2,FALSE)</f>
        <v>da 1 a 4 su un D20 perdi un PS</v>
      </c>
      <c r="E56" s="126"/>
      <c r="F56" s="126"/>
      <c r="G56" s="126"/>
      <c r="H56" s="126"/>
      <c r="I56" s="126"/>
      <c r="J56" s="126"/>
      <c r="K56" s="126"/>
      <c r="L56" s="126"/>
      <c r="M56" s="126"/>
      <c r="N56" s="126"/>
      <c r="O56" s="126"/>
      <c r="P56" s="126"/>
      <c r="Q56" s="126"/>
      <c r="R56" s="126"/>
      <c r="S56" s="126"/>
      <c r="T56" s="126"/>
      <c r="U56" s="126"/>
      <c r="V56" s="126"/>
      <c r="W56" s="126"/>
      <c r="X56" s="128"/>
      <c r="AA56" t="s">
        <v>143</v>
      </c>
      <c r="AB56" t="s">
        <v>182</v>
      </c>
      <c r="AC56" t="s">
        <v>181</v>
      </c>
      <c r="AE56" s="177">
        <f>IF(AF2,1,0)</f>
        <v>0</v>
      </c>
    </row>
    <row r="57" spans="1:32" ht="13.5" customHeight="1" thickBot="1" x14ac:dyDescent="0.3">
      <c r="A57" s="121" t="s">
        <v>134</v>
      </c>
      <c r="B57" s="122"/>
      <c r="C57" s="122"/>
      <c r="D57" s="123" t="e">
        <f>IF(AC48,D56,HLOOKUP(Z55,AA55:AC57,3,FALSE))</f>
        <v>#N/A</v>
      </c>
      <c r="E57" s="122"/>
      <c r="F57" s="122"/>
      <c r="G57" s="122"/>
      <c r="H57" s="122"/>
      <c r="I57" s="122"/>
      <c r="J57" s="122"/>
      <c r="K57" s="122"/>
      <c r="L57" s="122"/>
      <c r="M57" s="122"/>
      <c r="N57" s="122"/>
      <c r="O57" s="122"/>
      <c r="P57" s="122"/>
      <c r="Q57" s="122"/>
      <c r="R57" s="122"/>
      <c r="S57" s="122"/>
      <c r="T57" s="122"/>
      <c r="U57" s="122"/>
      <c r="V57" s="122"/>
      <c r="W57" s="122"/>
      <c r="X57" s="124"/>
      <c r="AA57" t="s">
        <v>144</v>
      </c>
      <c r="AB57" t="s">
        <v>183</v>
      </c>
      <c r="AC57" t="s">
        <v>143</v>
      </c>
      <c r="AE57" s="178">
        <f>IF(AD2,2,0)</f>
        <v>0</v>
      </c>
    </row>
    <row r="58" spans="1:32" ht="13.5" customHeight="1" thickTop="1" thickBot="1" x14ac:dyDescent="0.3">
      <c r="A58" s="85" t="s">
        <v>152</v>
      </c>
      <c r="B58" s="86"/>
      <c r="C58" s="86"/>
      <c r="D58" s="86"/>
      <c r="E58" s="86"/>
      <c r="F58" s="86"/>
      <c r="G58" s="86"/>
      <c r="H58" s="86"/>
      <c r="I58" s="87" t="s">
        <v>153</v>
      </c>
      <c r="J58" s="86"/>
      <c r="K58" s="86"/>
      <c r="L58" s="86"/>
      <c r="M58" s="86"/>
      <c r="N58" s="86"/>
      <c r="O58" s="86"/>
      <c r="P58" s="86"/>
      <c r="Q58" s="86"/>
      <c r="R58" s="86"/>
      <c r="S58" s="86"/>
      <c r="T58" s="86"/>
      <c r="U58" s="86"/>
      <c r="V58" s="86"/>
      <c r="W58" s="86"/>
      <c r="X58" s="88"/>
      <c r="Z58" s="180">
        <f>'Set Up Vettura'!B17</f>
        <v>0</v>
      </c>
      <c r="AA58">
        <v>0</v>
      </c>
      <c r="AB58">
        <v>1</v>
      </c>
      <c r="AC58">
        <v>2</v>
      </c>
    </row>
    <row r="59" spans="1:32" ht="13.5" customHeight="1" x14ac:dyDescent="0.25">
      <c r="A59" s="94" t="str">
        <f>HLOOKUP(Z58,AA58:AC60,2,FALSE)</f>
        <v>da 1 a 15 su un D20, l’auto è eliminata</v>
      </c>
      <c r="B59" s="95"/>
      <c r="C59" s="95"/>
      <c r="D59" s="95"/>
      <c r="E59" s="95"/>
      <c r="F59" s="95"/>
      <c r="G59" s="95"/>
      <c r="H59" s="95"/>
      <c r="I59" s="95"/>
      <c r="J59" s="95"/>
      <c r="K59" s="95"/>
      <c r="L59" s="95"/>
      <c r="M59" s="95"/>
      <c r="N59" s="95"/>
      <c r="O59" s="95"/>
      <c r="P59" s="95"/>
      <c r="Q59" s="95"/>
      <c r="R59" s="95"/>
      <c r="S59" s="95"/>
      <c r="T59" s="95"/>
      <c r="U59" s="95"/>
      <c r="V59" s="95"/>
      <c r="W59" s="95"/>
      <c r="X59" s="98"/>
      <c r="AA59" s="84" t="s">
        <v>154</v>
      </c>
      <c r="AB59" s="84" t="s">
        <v>189</v>
      </c>
      <c r="AC59" s="84" t="s">
        <v>191</v>
      </c>
    </row>
    <row r="60" spans="1:32" ht="13.5" customHeight="1" x14ac:dyDescent="0.25">
      <c r="A60" s="96" t="str">
        <f>HLOOKUP(Z58,AA58:AC60,3,FALSE)</f>
        <v>con 16+ su un D20, l’auto va in Testacoda ed acquisisce un segnalino Auto Danneggiata.</v>
      </c>
      <c r="B60" s="97"/>
      <c r="C60" s="97"/>
      <c r="D60" s="97"/>
      <c r="E60" s="97"/>
      <c r="F60" s="97"/>
      <c r="G60" s="97"/>
      <c r="H60" s="97"/>
      <c r="I60" s="97"/>
      <c r="J60" s="97"/>
      <c r="K60" s="97"/>
      <c r="L60" s="97"/>
      <c r="M60" s="97"/>
      <c r="N60" s="97"/>
      <c r="O60" s="97"/>
      <c r="P60" s="97"/>
      <c r="Q60" s="97"/>
      <c r="R60" s="97"/>
      <c r="S60" s="97"/>
      <c r="T60" s="97"/>
      <c r="U60" s="97"/>
      <c r="V60" s="97"/>
      <c r="W60" s="97"/>
      <c r="X60" s="99"/>
      <c r="AA60" s="84" t="s">
        <v>155</v>
      </c>
      <c r="AB60" s="84" t="s">
        <v>190</v>
      </c>
      <c r="AC60" s="84" t="s">
        <v>192</v>
      </c>
    </row>
    <row r="61" spans="1:32" ht="13.5" customHeight="1" thickBot="1" x14ac:dyDescent="0.3">
      <c r="A61" s="91" t="str">
        <f>Z61</f>
        <v>con segnalino Auto Danneggiata il pilota è eliminato</v>
      </c>
      <c r="B61" s="92"/>
      <c r="C61" s="92"/>
      <c r="D61" s="92"/>
      <c r="E61" s="92"/>
      <c r="F61" s="92"/>
      <c r="G61" s="92"/>
      <c r="H61" s="92"/>
      <c r="I61" s="92"/>
      <c r="J61" s="92"/>
      <c r="K61" s="92"/>
      <c r="L61" s="92"/>
      <c r="M61" s="92"/>
      <c r="N61" s="92"/>
      <c r="O61" s="92"/>
      <c r="P61" s="92"/>
      <c r="Q61" s="92"/>
      <c r="R61" s="92"/>
      <c r="S61" s="92"/>
      <c r="T61" s="92"/>
      <c r="U61" s="92"/>
      <c r="V61" s="92"/>
      <c r="W61" s="92"/>
      <c r="X61" s="93"/>
      <c r="Z61" t="s">
        <v>153</v>
      </c>
    </row>
    <row r="62" spans="1:32" ht="15.75" thickTop="1" x14ac:dyDescent="0.25">
      <c r="A62" s="191" t="s">
        <v>156</v>
      </c>
      <c r="B62" s="192"/>
      <c r="C62" s="192"/>
      <c r="D62" s="192"/>
      <c r="E62" s="193" t="s">
        <v>157</v>
      </c>
      <c r="F62" s="192"/>
      <c r="G62" s="192"/>
      <c r="H62" s="192"/>
      <c r="I62" s="192"/>
      <c r="J62" s="192"/>
      <c r="K62" s="192"/>
      <c r="L62" s="192"/>
      <c r="M62" s="192"/>
      <c r="N62" s="192"/>
      <c r="O62" s="192"/>
      <c r="P62" s="192"/>
      <c r="Q62" s="192"/>
      <c r="R62" s="192"/>
      <c r="S62" s="192"/>
      <c r="T62" s="192"/>
      <c r="U62" s="192"/>
      <c r="V62" s="192"/>
      <c r="W62" s="192"/>
      <c r="X62" s="194"/>
    </row>
    <row r="63" spans="1:32" x14ac:dyDescent="0.25">
      <c r="A63" s="198" t="str">
        <f>IF(AN2,AA63,Z63)</f>
        <v>con 1 su un D20 il pilota è morto</v>
      </c>
      <c r="B63" s="199"/>
      <c r="C63" s="199"/>
      <c r="D63" s="199"/>
      <c r="E63" s="199"/>
      <c r="F63" s="199"/>
      <c r="G63" s="199"/>
      <c r="H63" s="199"/>
      <c r="I63" s="199"/>
      <c r="J63" s="199"/>
      <c r="K63" s="199"/>
      <c r="L63" s="199"/>
      <c r="M63" s="199"/>
      <c r="N63" s="199"/>
      <c r="O63" s="199"/>
      <c r="P63" s="199"/>
      <c r="Q63" s="199"/>
      <c r="R63" s="199"/>
      <c r="S63" s="199"/>
      <c r="T63" s="199"/>
      <c r="U63" s="199"/>
      <c r="V63" s="199"/>
      <c r="W63" s="199"/>
      <c r="X63" s="200"/>
      <c r="Z63" t="s">
        <v>158</v>
      </c>
      <c r="AA63" t="s">
        <v>194</v>
      </c>
    </row>
    <row r="64" spans="1:32" x14ac:dyDescent="0.25">
      <c r="A64" s="195" t="str">
        <f>IF(AN2,AA64,Z64)</f>
        <v>da 2 a 3 su un D20, il pilota salta la prossima gara</v>
      </c>
      <c r="B64" s="196"/>
      <c r="C64" s="196"/>
      <c r="D64" s="196"/>
      <c r="E64" s="196"/>
      <c r="F64" s="196"/>
      <c r="G64" s="196"/>
      <c r="H64" s="196"/>
      <c r="I64" s="196"/>
      <c r="J64" s="196"/>
      <c r="K64" s="196"/>
      <c r="L64" s="196"/>
      <c r="M64" s="196"/>
      <c r="N64" s="196"/>
      <c r="O64" s="196"/>
      <c r="P64" s="196"/>
      <c r="Q64" s="196"/>
      <c r="R64" s="196"/>
      <c r="S64" s="196"/>
      <c r="T64" s="196"/>
      <c r="U64" s="196"/>
      <c r="V64" s="196"/>
      <c r="W64" s="196"/>
      <c r="X64" s="197"/>
      <c r="Z64" t="s">
        <v>159</v>
      </c>
      <c r="AA64" t="s">
        <v>195</v>
      </c>
    </row>
    <row r="65" spans="1:32" ht="13.5" customHeight="1" x14ac:dyDescent="0.25">
      <c r="A65" s="198" t="str">
        <f>IF(AN2,AA65,Z65)</f>
        <v>da 4 a 15 su un D20, il pilota è completamente ristabilito</v>
      </c>
      <c r="B65" s="199"/>
      <c r="C65" s="199"/>
      <c r="D65" s="199"/>
      <c r="E65" s="199"/>
      <c r="F65" s="199"/>
      <c r="G65" s="199"/>
      <c r="H65" s="199"/>
      <c r="I65" s="199"/>
      <c r="J65" s="199"/>
      <c r="K65" s="199"/>
      <c r="L65" s="199"/>
      <c r="M65" s="199"/>
      <c r="N65" s="199"/>
      <c r="O65" s="199"/>
      <c r="P65" s="199"/>
      <c r="Q65" s="199"/>
      <c r="R65" s="199"/>
      <c r="S65" s="199"/>
      <c r="T65" s="199"/>
      <c r="U65" s="199"/>
      <c r="V65" s="199"/>
      <c r="W65" s="199"/>
      <c r="X65" s="200"/>
      <c r="Z65" t="s">
        <v>160</v>
      </c>
      <c r="AA65" t="s">
        <v>196</v>
      </c>
    </row>
    <row r="66" spans="1:32" ht="13.5" customHeight="1" thickBot="1" x14ac:dyDescent="0.3">
      <c r="A66" s="201" t="str">
        <f>IF(AN2,"",Z66)</f>
        <v>con 16+ su un D20, il pilota ottiente un PP gratis nel prossimo Gran Premio</v>
      </c>
      <c r="B66" s="202"/>
      <c r="C66" s="202"/>
      <c r="D66" s="202"/>
      <c r="E66" s="202"/>
      <c r="F66" s="202"/>
      <c r="G66" s="202"/>
      <c r="H66" s="202"/>
      <c r="I66" s="202"/>
      <c r="J66" s="202"/>
      <c r="K66" s="202"/>
      <c r="L66" s="202"/>
      <c r="M66" s="202"/>
      <c r="N66" s="202"/>
      <c r="O66" s="202"/>
      <c r="P66" s="202"/>
      <c r="Q66" s="202"/>
      <c r="R66" s="202"/>
      <c r="S66" s="202"/>
      <c r="T66" s="202"/>
      <c r="U66" s="202"/>
      <c r="V66" s="202"/>
      <c r="W66" s="202"/>
      <c r="X66" s="203"/>
      <c r="Z66" t="s">
        <v>161</v>
      </c>
    </row>
    <row r="67" spans="1:32" ht="6" customHeight="1" thickTop="1" thickBot="1" x14ac:dyDescent="0.3"/>
    <row r="68" spans="1:32" ht="15.75" thickTop="1" x14ac:dyDescent="0.25">
      <c r="A68" s="100" t="s">
        <v>145</v>
      </c>
      <c r="B68" s="101"/>
      <c r="C68" s="101"/>
      <c r="D68" s="101"/>
      <c r="E68" s="101"/>
      <c r="F68" s="101"/>
      <c r="G68" s="101"/>
      <c r="H68" s="101"/>
      <c r="I68" s="101"/>
      <c r="J68" s="101"/>
      <c r="K68" s="101"/>
      <c r="L68" s="102"/>
      <c r="M68" s="109" t="s">
        <v>135</v>
      </c>
      <c r="N68" s="110"/>
      <c r="O68" s="110"/>
      <c r="P68" s="110"/>
      <c r="Q68" s="110"/>
      <c r="R68" s="110"/>
      <c r="S68" s="110"/>
      <c r="T68" s="110"/>
      <c r="U68" s="110"/>
      <c r="V68" s="110"/>
      <c r="W68" s="110"/>
      <c r="X68" s="111"/>
      <c r="AA68">
        <v>0</v>
      </c>
      <c r="AB68">
        <v>1</v>
      </c>
      <c r="AC68">
        <v>2</v>
      </c>
      <c r="AD68">
        <v>3</v>
      </c>
    </row>
    <row r="69" spans="1:32" ht="13.5" customHeight="1" x14ac:dyDescent="0.25">
      <c r="A69" s="103" t="str">
        <f>HLOOKUP(Z70,AA68:AD71,2,FALSE)</f>
        <v>da 1 a 4 su un D20 perdi un PB e un PM</v>
      </c>
      <c r="B69" s="104"/>
      <c r="C69" s="104"/>
      <c r="D69" s="104"/>
      <c r="E69" s="104"/>
      <c r="F69" s="104"/>
      <c r="G69" s="104"/>
      <c r="H69" s="104"/>
      <c r="I69" s="104"/>
      <c r="J69" s="104"/>
      <c r="K69" s="104"/>
      <c r="L69" s="105"/>
      <c r="M69" s="115" t="str">
        <f>AF69</f>
        <v>per saltare 1 marcia spendi 1 PT</v>
      </c>
      <c r="N69" s="116"/>
      <c r="O69" s="116"/>
      <c r="P69" s="116"/>
      <c r="Q69" s="116"/>
      <c r="R69" s="116"/>
      <c r="S69" s="116"/>
      <c r="T69" s="116"/>
      <c r="U69" s="116"/>
      <c r="V69" s="116"/>
      <c r="W69" s="116"/>
      <c r="X69" s="117"/>
      <c r="AA69" t="s">
        <v>146</v>
      </c>
      <c r="AB69" t="s">
        <v>146</v>
      </c>
      <c r="AC69" t="s">
        <v>146</v>
      </c>
      <c r="AD69" t="s">
        <v>221</v>
      </c>
      <c r="AE69">
        <f>IF(AL2,3,0)</f>
        <v>0</v>
      </c>
      <c r="AF69" t="s">
        <v>149</v>
      </c>
    </row>
    <row r="70" spans="1:32" ht="13.5" customHeight="1" x14ac:dyDescent="0.25">
      <c r="A70" s="106" t="str">
        <f>HLOOKUP(Z70,AA68:AD71,3,FALSE)</f>
        <v>da 5 a 19 su un D20 perdi un PB</v>
      </c>
      <c r="B70" s="107"/>
      <c r="C70" s="107"/>
      <c r="D70" s="107"/>
      <c r="E70" s="107"/>
      <c r="F70" s="107"/>
      <c r="G70" s="107"/>
      <c r="H70" s="107"/>
      <c r="I70" s="107"/>
      <c r="J70" s="107"/>
      <c r="K70" s="107"/>
      <c r="L70" s="108"/>
      <c r="M70" s="112" t="str">
        <f>AF70</f>
        <v>per saltare 2 marcie spendi 1 PT e 1 PF</v>
      </c>
      <c r="N70" s="113"/>
      <c r="O70" s="113"/>
      <c r="P70" s="113"/>
      <c r="Q70" s="113"/>
      <c r="R70" s="113"/>
      <c r="S70" s="113"/>
      <c r="T70" s="113"/>
      <c r="U70" s="113"/>
      <c r="V70" s="113"/>
      <c r="W70" s="113"/>
      <c r="X70" s="114"/>
      <c r="Z70">
        <f>SUM(AE69:AE71)</f>
        <v>0</v>
      </c>
      <c r="AA70" t="s">
        <v>147</v>
      </c>
      <c r="AB70" t="s">
        <v>177</v>
      </c>
      <c r="AC70" t="s">
        <v>179</v>
      </c>
      <c r="AD70" t="s">
        <v>220</v>
      </c>
      <c r="AE70" s="173">
        <f>IF(AE2,1,0)</f>
        <v>0</v>
      </c>
      <c r="AF70" t="s">
        <v>151</v>
      </c>
    </row>
    <row r="71" spans="1:32" ht="13.5" customHeight="1" thickBot="1" x14ac:dyDescent="0.3">
      <c r="A71" s="103" t="str">
        <f>HLOOKUP(Z70,AA68:AD71,4,FALSE)</f>
        <v>con 20 o più su un D20 NON perdi PA</v>
      </c>
      <c r="B71" s="104"/>
      <c r="C71" s="104"/>
      <c r="D71" s="104"/>
      <c r="E71" s="104"/>
      <c r="F71" s="104"/>
      <c r="G71" s="104"/>
      <c r="H71" s="104"/>
      <c r="I71" s="104"/>
      <c r="J71" s="104"/>
      <c r="K71" s="104"/>
      <c r="L71" s="105"/>
      <c r="M71" s="115" t="str">
        <f>AF71</f>
        <v>per saltare 3 marcie spendi 1 PT, 1 PF e 1 PM</v>
      </c>
      <c r="N71" s="116"/>
      <c r="O71" s="116"/>
      <c r="P71" s="116"/>
      <c r="Q71" s="116"/>
      <c r="R71" s="116"/>
      <c r="S71" s="116"/>
      <c r="T71" s="116"/>
      <c r="U71" s="116"/>
      <c r="V71" s="116"/>
      <c r="W71" s="116"/>
      <c r="X71" s="117"/>
      <c r="AA71" t="s">
        <v>148</v>
      </c>
      <c r="AB71" t="s">
        <v>178</v>
      </c>
      <c r="AC71" t="s">
        <v>180</v>
      </c>
      <c r="AD71" t="s">
        <v>148</v>
      </c>
      <c r="AE71" s="176">
        <f>IF(AA2,2,0)</f>
        <v>0</v>
      </c>
      <c r="AF71" t="s">
        <v>150</v>
      </c>
    </row>
    <row r="72" spans="1:32" ht="15.75" thickTop="1" x14ac:dyDescent="0.25">
      <c r="A72" s="118" t="s">
        <v>265</v>
      </c>
      <c r="B72" s="315"/>
      <c r="C72" s="315"/>
      <c r="D72" s="315"/>
      <c r="E72" s="315"/>
      <c r="F72" s="315"/>
      <c r="G72" s="315"/>
      <c r="H72" s="315"/>
      <c r="I72" s="315"/>
      <c r="J72" s="315"/>
      <c r="K72" s="315"/>
      <c r="L72" s="316"/>
      <c r="M72" s="315" t="s">
        <v>267</v>
      </c>
      <c r="N72" s="315"/>
      <c r="O72" s="315"/>
      <c r="P72" s="315"/>
      <c r="Q72" s="315"/>
      <c r="R72" s="119"/>
      <c r="S72" s="119"/>
      <c r="T72" s="119"/>
      <c r="U72" s="119"/>
      <c r="V72" s="119"/>
      <c r="W72" s="119"/>
      <c r="X72" s="120"/>
    </row>
    <row r="73" spans="1:32" x14ac:dyDescent="0.25">
      <c r="A73" s="320" t="s">
        <v>261</v>
      </c>
      <c r="B73" s="317"/>
      <c r="C73" s="317"/>
      <c r="D73" s="317"/>
      <c r="E73" s="317"/>
      <c r="F73" s="318">
        <v>1</v>
      </c>
      <c r="G73" s="318">
        <v>2</v>
      </c>
      <c r="H73" s="318">
        <v>3</v>
      </c>
      <c r="I73" s="318">
        <v>4</v>
      </c>
      <c r="J73" s="318">
        <v>5</v>
      </c>
      <c r="K73" s="318">
        <v>6</v>
      </c>
      <c r="L73" s="319">
        <v>7</v>
      </c>
      <c r="M73" s="444" t="s">
        <v>268</v>
      </c>
      <c r="N73" s="444"/>
      <c r="O73" s="444"/>
      <c r="P73" s="444"/>
      <c r="Q73" s="444"/>
      <c r="R73" s="444"/>
      <c r="S73" s="444"/>
      <c r="T73" s="444"/>
      <c r="U73" s="444"/>
      <c r="V73" s="444"/>
      <c r="W73" s="444"/>
      <c r="X73" s="445"/>
    </row>
    <row r="74" spans="1:32" x14ac:dyDescent="0.25">
      <c r="A74" s="324" t="s">
        <v>71</v>
      </c>
      <c r="B74" s="325"/>
      <c r="C74" s="325"/>
      <c r="D74" s="325"/>
      <c r="E74" s="325"/>
      <c r="F74" s="326">
        <v>1</v>
      </c>
      <c r="G74" s="326" t="s">
        <v>262</v>
      </c>
      <c r="H74" s="326" t="s">
        <v>262</v>
      </c>
      <c r="I74" s="326" t="s">
        <v>262</v>
      </c>
      <c r="J74" s="326" t="s">
        <v>262</v>
      </c>
      <c r="K74" s="326" t="s">
        <v>262</v>
      </c>
      <c r="L74" s="443" t="s">
        <v>264</v>
      </c>
      <c r="M74" s="444"/>
      <c r="N74" s="444"/>
      <c r="O74" s="444"/>
      <c r="P74" s="444"/>
      <c r="Q74" s="444"/>
      <c r="R74" s="444"/>
      <c r="S74" s="444"/>
      <c r="T74" s="444"/>
      <c r="U74" s="444"/>
      <c r="V74" s="444"/>
      <c r="W74" s="444"/>
      <c r="X74" s="445"/>
    </row>
    <row r="75" spans="1:32" x14ac:dyDescent="0.25">
      <c r="A75" s="321" t="s">
        <v>69</v>
      </c>
      <c r="B75" s="322"/>
      <c r="C75" s="322"/>
      <c r="D75" s="322"/>
      <c r="E75" s="322"/>
      <c r="F75" s="323">
        <v>0</v>
      </c>
      <c r="G75" s="323">
        <v>0</v>
      </c>
      <c r="H75" s="323">
        <v>1</v>
      </c>
      <c r="I75" s="323">
        <v>2</v>
      </c>
      <c r="J75" s="323" t="s">
        <v>263</v>
      </c>
      <c r="K75" s="323" t="s">
        <v>263</v>
      </c>
      <c r="L75" s="443"/>
      <c r="M75" s="444"/>
      <c r="N75" s="444"/>
      <c r="O75" s="444"/>
      <c r="P75" s="444"/>
      <c r="Q75" s="444"/>
      <c r="R75" s="444"/>
      <c r="S75" s="444"/>
      <c r="T75" s="444"/>
      <c r="U75" s="444"/>
      <c r="V75" s="444"/>
      <c r="W75" s="444"/>
      <c r="X75" s="445"/>
    </row>
    <row r="76" spans="1:32" ht="15.75" thickBot="1" x14ac:dyDescent="0.3">
      <c r="A76" s="324" t="s">
        <v>76</v>
      </c>
      <c r="B76" s="325"/>
      <c r="C76" s="325"/>
      <c r="D76" s="325"/>
      <c r="E76" s="325"/>
      <c r="F76" s="326">
        <v>0</v>
      </c>
      <c r="G76" s="326">
        <v>0</v>
      </c>
      <c r="H76" s="326">
        <v>0</v>
      </c>
      <c r="I76" s="326">
        <v>0</v>
      </c>
      <c r="J76" s="326">
        <v>0</v>
      </c>
      <c r="K76" s="326">
        <v>1</v>
      </c>
      <c r="L76" s="443"/>
      <c r="M76" s="444"/>
      <c r="N76" s="444"/>
      <c r="O76" s="444"/>
      <c r="P76" s="444"/>
      <c r="Q76" s="444"/>
      <c r="R76" s="444"/>
      <c r="S76" s="444"/>
      <c r="T76" s="444"/>
      <c r="U76" s="444"/>
      <c r="V76" s="444"/>
      <c r="W76" s="444"/>
      <c r="X76" s="445"/>
    </row>
    <row r="77" spans="1:32" ht="16.5" thickTop="1" thickBot="1" x14ac:dyDescent="0.3">
      <c r="A77" s="327" t="s">
        <v>266</v>
      </c>
      <c r="B77" s="328"/>
      <c r="C77" s="328"/>
      <c r="D77" s="328"/>
      <c r="E77" s="328"/>
      <c r="F77" s="328"/>
      <c r="G77" s="328"/>
      <c r="H77" s="328"/>
      <c r="I77" s="328"/>
      <c r="J77" s="328"/>
      <c r="K77" s="328"/>
      <c r="L77" s="328"/>
      <c r="M77" s="331"/>
      <c r="N77" s="331"/>
      <c r="O77" s="331"/>
      <c r="P77" s="331"/>
      <c r="Q77" s="332"/>
      <c r="R77" s="329"/>
      <c r="S77" s="329"/>
      <c r="T77" s="329"/>
      <c r="U77" s="329"/>
      <c r="V77" s="329"/>
      <c r="W77" s="329"/>
      <c r="X77" s="330"/>
    </row>
    <row r="78" spans="1:32" ht="6" customHeight="1" thickTop="1" thickBot="1" x14ac:dyDescent="0.3"/>
    <row r="79" spans="1:32" ht="15.75" thickTop="1" x14ac:dyDescent="0.25">
      <c r="A79" s="204" t="s">
        <v>162</v>
      </c>
      <c r="B79" s="205"/>
      <c r="C79" s="205"/>
      <c r="D79" s="205"/>
      <c r="E79" s="206"/>
      <c r="F79" s="205"/>
      <c r="G79" s="205"/>
      <c r="H79" s="205"/>
      <c r="I79" s="205"/>
      <c r="J79" s="205"/>
      <c r="K79" s="205"/>
      <c r="L79" s="205"/>
      <c r="M79" s="205"/>
      <c r="N79" s="205"/>
      <c r="O79" s="205"/>
      <c r="P79" s="205"/>
      <c r="Q79" s="205"/>
      <c r="R79" s="205"/>
      <c r="S79" s="205"/>
      <c r="T79" s="205"/>
      <c r="U79" s="205"/>
      <c r="V79" s="205"/>
      <c r="W79" s="205"/>
      <c r="X79" s="207"/>
      <c r="Z79">
        <v>0</v>
      </c>
      <c r="AA79">
        <v>1</v>
      </c>
      <c r="AB79">
        <v>2</v>
      </c>
      <c r="AC79">
        <v>3</v>
      </c>
    </row>
    <row r="80" spans="1:32" x14ac:dyDescent="0.25">
      <c r="A80" s="208" t="s">
        <v>163</v>
      </c>
      <c r="B80" s="209"/>
      <c r="C80" s="210" t="s">
        <v>193</v>
      </c>
      <c r="D80" s="209"/>
      <c r="E80" s="209"/>
      <c r="F80" s="209"/>
      <c r="G80" s="209"/>
      <c r="H80" s="209"/>
      <c r="I80" s="209"/>
      <c r="J80" s="209"/>
      <c r="K80" s="209"/>
      <c r="L80" s="211"/>
      <c r="M80" s="212"/>
      <c r="N80" s="209"/>
      <c r="O80" s="209"/>
      <c r="P80" s="209"/>
      <c r="Q80" s="209"/>
      <c r="R80" s="209"/>
      <c r="S80" s="209"/>
      <c r="T80" s="209"/>
      <c r="U80" s="209"/>
      <c r="V80" s="209"/>
      <c r="W80" s="209"/>
      <c r="X80" s="213"/>
      <c r="Z80">
        <f>10-(5*Z$79)</f>
        <v>10</v>
      </c>
      <c r="AA80">
        <f>10-(5*AA$79)</f>
        <v>5</v>
      </c>
      <c r="AB80">
        <f>10-(5*AB$79)</f>
        <v>0</v>
      </c>
      <c r="AC80">
        <f>10-(5*AC$79)</f>
        <v>-5</v>
      </c>
    </row>
    <row r="81" spans="1:29" ht="13.5" customHeight="1" thickBot="1" x14ac:dyDescent="0.3">
      <c r="A81" s="208" t="s">
        <v>164</v>
      </c>
      <c r="B81" s="367"/>
      <c r="C81" s="368" t="s">
        <v>219</v>
      </c>
      <c r="D81" s="367"/>
      <c r="E81" s="367"/>
      <c r="F81" s="367"/>
      <c r="G81" s="367"/>
      <c r="H81" s="367"/>
      <c r="I81" s="367"/>
      <c r="J81" s="367"/>
      <c r="K81" s="367"/>
      <c r="L81" s="367"/>
      <c r="M81" s="368"/>
      <c r="N81" s="367"/>
      <c r="O81" s="367"/>
      <c r="P81" s="367"/>
      <c r="Q81" s="367"/>
      <c r="R81" s="367"/>
      <c r="S81" s="367"/>
      <c r="T81" s="367"/>
      <c r="U81" s="367"/>
      <c r="V81" s="367"/>
      <c r="W81" s="367"/>
      <c r="X81" s="369"/>
      <c r="Z81">
        <f>10-(5*Z$79)+3</f>
        <v>13</v>
      </c>
      <c r="AA81">
        <f>10-(5*AA$79)+3</f>
        <v>8</v>
      </c>
      <c r="AB81">
        <f>10-(5*AB$79)+3</f>
        <v>3</v>
      </c>
      <c r="AC81">
        <f>10-(5*AC$79)+3</f>
        <v>-2</v>
      </c>
    </row>
    <row r="82" spans="1:29" ht="26.25" customHeight="1" thickTop="1" x14ac:dyDescent="0.25">
      <c r="A82" s="417" t="s">
        <v>306</v>
      </c>
      <c r="B82" s="418"/>
      <c r="C82" s="418"/>
      <c r="D82" s="418"/>
      <c r="E82" s="418"/>
      <c r="F82" s="418"/>
      <c r="G82" s="418"/>
      <c r="H82" s="418"/>
      <c r="I82" s="418"/>
      <c r="J82" s="418"/>
      <c r="K82" s="418"/>
      <c r="L82" s="418"/>
      <c r="M82" s="418"/>
      <c r="N82" s="418"/>
      <c r="O82" s="418"/>
      <c r="P82" s="418"/>
      <c r="Q82" s="418"/>
      <c r="R82" s="418"/>
      <c r="S82" s="418"/>
      <c r="T82" s="418"/>
      <c r="U82" s="418"/>
      <c r="V82" s="418"/>
      <c r="W82" s="418"/>
      <c r="X82" s="419"/>
      <c r="Z82">
        <f>10-(5*Z$79)+6</f>
        <v>16</v>
      </c>
      <c r="AA82">
        <f>10-(5*AA$79)+6</f>
        <v>11</v>
      </c>
      <c r="AB82">
        <f>10-(5*AB$79)+6</f>
        <v>6</v>
      </c>
      <c r="AC82">
        <f>10-(5*AC$79)+6</f>
        <v>1</v>
      </c>
    </row>
    <row r="83" spans="1:29" ht="13.5" customHeight="1" x14ac:dyDescent="0.25">
      <c r="A83" s="480" t="s">
        <v>310</v>
      </c>
      <c r="B83" s="470"/>
      <c r="C83" s="470" t="s">
        <v>308</v>
      </c>
      <c r="D83" s="470"/>
      <c r="E83" s="470"/>
      <c r="F83" s="470"/>
      <c r="G83" s="375" t="s">
        <v>307</v>
      </c>
      <c r="H83" s="376"/>
      <c r="I83" s="370"/>
      <c r="J83" s="377"/>
      <c r="K83" s="377"/>
      <c r="L83" s="380"/>
      <c r="M83" s="485" t="s">
        <v>310</v>
      </c>
      <c r="N83" s="486"/>
      <c r="O83" s="470" t="s">
        <v>308</v>
      </c>
      <c r="P83" s="470"/>
      <c r="Q83" s="470"/>
      <c r="R83" s="470"/>
      <c r="S83" s="375" t="s">
        <v>307</v>
      </c>
      <c r="T83" s="376"/>
      <c r="U83" s="370"/>
      <c r="V83" s="377"/>
      <c r="W83" s="377"/>
      <c r="X83" s="384"/>
      <c r="Z83">
        <f>10-(5*Z$79)-3</f>
        <v>7</v>
      </c>
      <c r="AA83">
        <f>10-(5*AA$79)-3</f>
        <v>2</v>
      </c>
      <c r="AB83">
        <f>10-(5*AB$79)-3</f>
        <v>-3</v>
      </c>
      <c r="AC83">
        <f>10-(5*AC$79)-3</f>
        <v>-8</v>
      </c>
    </row>
    <row r="84" spans="1:29" ht="13.5" customHeight="1" x14ac:dyDescent="0.25">
      <c r="A84" s="481" t="str">
        <f>IF(HLOOKUP(Z$58,Z$79:AC$85,2,FALSE)&lt;=1,"2+",CONCATENATE(HLOOKUP(Z$58,Z$79:AC$85,2,FALSE),"+"))</f>
        <v>10+</v>
      </c>
      <c r="B84" s="482"/>
      <c r="C84" s="471" t="s">
        <v>309</v>
      </c>
      <c r="D84" s="471"/>
      <c r="E84" s="471"/>
      <c r="F84" s="471"/>
      <c r="G84" s="371" t="s">
        <v>304</v>
      </c>
      <c r="H84" s="371"/>
      <c r="I84" s="371"/>
      <c r="J84" s="371"/>
      <c r="K84" s="371"/>
      <c r="L84" s="372"/>
      <c r="M84" s="487" t="str">
        <f>IF(HLOOKUP(Z$58,Z$79:AC$85,5,FALSE)&lt;=1,"2+",CONCATENATE(HLOOKUP(Z$58,Z$79:AC$85,5,FALSE),"+"))</f>
        <v>7+</v>
      </c>
      <c r="N84" s="488"/>
      <c r="O84" s="471" t="s">
        <v>311</v>
      </c>
      <c r="P84" s="471"/>
      <c r="Q84" s="471"/>
      <c r="R84" s="471"/>
      <c r="S84" s="371" t="s">
        <v>304</v>
      </c>
      <c r="T84" s="371"/>
      <c r="U84" s="371"/>
      <c r="V84" s="371"/>
      <c r="W84" s="371"/>
      <c r="X84" s="381"/>
      <c r="Z84">
        <f>10-(5*Z$79)-3+3</f>
        <v>10</v>
      </c>
      <c r="AA84">
        <f>10-(5*AA$79)-3+3</f>
        <v>5</v>
      </c>
      <c r="AB84">
        <f>10-(5*AB$79)-3+3</f>
        <v>0</v>
      </c>
      <c r="AC84">
        <f>10-(5*AC$79)-3+3</f>
        <v>-5</v>
      </c>
    </row>
    <row r="85" spans="1:29" x14ac:dyDescent="0.25">
      <c r="A85" s="483" t="str">
        <f>IF(HLOOKUP(Z$58,Z$79:AC$85,3,FALSE)&lt;=1,"2+",CONCATENATE(HLOOKUP(Z$58,Z$79:AC$85,3,FALSE),"+"))</f>
        <v>13+</v>
      </c>
      <c r="B85" s="484"/>
      <c r="C85" s="472" t="s">
        <v>309</v>
      </c>
      <c r="D85" s="472"/>
      <c r="E85" s="472"/>
      <c r="F85" s="472"/>
      <c r="G85" s="373" t="s">
        <v>302</v>
      </c>
      <c r="H85" s="373"/>
      <c r="I85" s="373"/>
      <c r="J85" s="373"/>
      <c r="K85" s="373"/>
      <c r="L85" s="374"/>
      <c r="M85" s="476" t="str">
        <f>IF(HLOOKUP(Z$58,Z$79:AC$85,6,FALSE)&lt;=1,"2+",CONCATENATE(HLOOKUP(Z$58,Z$79:AC$85,6,FALSE),"+"))</f>
        <v>10+</v>
      </c>
      <c r="N85" s="477"/>
      <c r="O85" s="472" t="s">
        <v>311</v>
      </c>
      <c r="P85" s="472"/>
      <c r="Q85" s="472"/>
      <c r="R85" s="472"/>
      <c r="S85" s="373" t="s">
        <v>302</v>
      </c>
      <c r="T85" s="373"/>
      <c r="U85" s="373"/>
      <c r="V85" s="373"/>
      <c r="W85" s="373"/>
      <c r="X85" s="382"/>
      <c r="Z85">
        <f>10-(5*Z$79)-3+6</f>
        <v>13</v>
      </c>
      <c r="AA85">
        <f>10-(5*AA$79)-3+6</f>
        <v>8</v>
      </c>
      <c r="AB85">
        <f>10-(5*AB$79)-3+6</f>
        <v>3</v>
      </c>
      <c r="AC85">
        <f>10-(5*AC$79)-3+6</f>
        <v>-2</v>
      </c>
    </row>
    <row r="86" spans="1:29" ht="15.75" thickBot="1" x14ac:dyDescent="0.3">
      <c r="A86" s="478" t="str">
        <f>IF(HLOOKUP(Z$58,Z$79:AC$85,4,FALSE)&lt;=1,"2+",CONCATENATE(HLOOKUP(Z$58,Z$79:AC$85,4,FALSE),"+"))</f>
        <v>16+</v>
      </c>
      <c r="B86" s="479"/>
      <c r="C86" s="473" t="s">
        <v>309</v>
      </c>
      <c r="D86" s="473"/>
      <c r="E86" s="473"/>
      <c r="F86" s="473"/>
      <c r="G86" s="378" t="s">
        <v>303</v>
      </c>
      <c r="H86" s="378"/>
      <c r="I86" s="378"/>
      <c r="J86" s="378"/>
      <c r="K86" s="378"/>
      <c r="L86" s="379"/>
      <c r="M86" s="474" t="str">
        <f>IF(HLOOKUP(Z$58,Z$79:AC$85,7,FALSE)&lt;=1,"2+",CONCATENATE(HLOOKUP(Z$58,Z$79:AC$85,7,FALSE),"+"))</f>
        <v>13+</v>
      </c>
      <c r="N86" s="475"/>
      <c r="O86" s="473" t="s">
        <v>311</v>
      </c>
      <c r="P86" s="473"/>
      <c r="Q86" s="473"/>
      <c r="R86" s="473"/>
      <c r="S86" s="378" t="s">
        <v>303</v>
      </c>
      <c r="T86" s="378"/>
      <c r="U86" s="378"/>
      <c r="V86" s="378"/>
      <c r="W86" s="378"/>
      <c r="X86" s="383"/>
    </row>
    <row r="87" spans="1:29" ht="15.75" thickTop="1" x14ac:dyDescent="0.25"/>
  </sheetData>
  <mergeCells count="46">
    <mergeCell ref="O85:R85"/>
    <mergeCell ref="O86:R86"/>
    <mergeCell ref="M86:N86"/>
    <mergeCell ref="M85:N85"/>
    <mergeCell ref="A86:B86"/>
    <mergeCell ref="A85:B85"/>
    <mergeCell ref="C85:F85"/>
    <mergeCell ref="C86:F86"/>
    <mergeCell ref="A36:C36"/>
    <mergeCell ref="A41:C41"/>
    <mergeCell ref="A42:C42"/>
    <mergeCell ref="O83:R83"/>
    <mergeCell ref="O84:R84"/>
    <mergeCell ref="A83:B83"/>
    <mergeCell ref="A84:B84"/>
    <mergeCell ref="M83:N83"/>
    <mergeCell ref="M84:N84"/>
    <mergeCell ref="C83:F83"/>
    <mergeCell ref="C84:F84"/>
    <mergeCell ref="A39:C39"/>
    <mergeCell ref="A40:C40"/>
    <mergeCell ref="A51:L52"/>
    <mergeCell ref="M51:X52"/>
    <mergeCell ref="A49:L50"/>
    <mergeCell ref="M49:X50"/>
    <mergeCell ref="A82:X82"/>
    <mergeCell ref="A19:X19"/>
    <mergeCell ref="A22:X22"/>
    <mergeCell ref="A24:X24"/>
    <mergeCell ref="C28:C30"/>
    <mergeCell ref="C31:C33"/>
    <mergeCell ref="T26:V26"/>
    <mergeCell ref="Q26:S26"/>
    <mergeCell ref="N26:P26"/>
    <mergeCell ref="K26:M26"/>
    <mergeCell ref="H26:J26"/>
    <mergeCell ref="L74:L76"/>
    <mergeCell ref="M73:X76"/>
    <mergeCell ref="A35:X35"/>
    <mergeCell ref="A37:C37"/>
    <mergeCell ref="A38:C38"/>
    <mergeCell ref="A1:B1"/>
    <mergeCell ref="A12:X12"/>
    <mergeCell ref="A13:X13"/>
    <mergeCell ref="A14:X14"/>
    <mergeCell ref="A15:X15"/>
  </mergeCells>
  <pageMargins left="0.7" right="0.7" top="0.75" bottom="0.75" header="0.3" footer="0.3"/>
  <pageSetup paperSize="9" orientation="portrait" verticalDpi="0" r:id="rId1"/>
  <rowBreaks count="1" manualBreakCount="1">
    <brk id="4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dimension ref="A1:F25"/>
  <sheetViews>
    <sheetView topLeftCell="A2" workbookViewId="0">
      <selection activeCell="B9" sqref="B9:F9"/>
    </sheetView>
  </sheetViews>
  <sheetFormatPr defaultColWidth="8.85546875" defaultRowHeight="15" x14ac:dyDescent="0.25"/>
  <cols>
    <col min="1" max="1" width="5" customWidth="1"/>
    <col min="2" max="2" width="19" customWidth="1"/>
    <col min="3" max="3" width="4.7109375" customWidth="1"/>
    <col min="4" max="6" width="17.85546875" customWidth="1"/>
    <col min="8" max="8" width="9.140625" customWidth="1"/>
  </cols>
  <sheetData>
    <row r="1" spans="1:6" ht="41.25" customHeight="1" thickTop="1" thickBot="1" x14ac:dyDescent="0.3">
      <c r="A1" s="16" t="s">
        <v>38</v>
      </c>
      <c r="B1" s="233" t="s">
        <v>39</v>
      </c>
      <c r="C1" s="234" t="s">
        <v>0</v>
      </c>
      <c r="D1" s="233" t="s">
        <v>54</v>
      </c>
      <c r="E1" s="233" t="s">
        <v>40</v>
      </c>
      <c r="F1" s="233" t="s">
        <v>41</v>
      </c>
    </row>
    <row r="2" spans="1:6" ht="15.75" thickBot="1" x14ac:dyDescent="0.3">
      <c r="A2" s="232">
        <v>1</v>
      </c>
      <c r="B2" s="334" t="s">
        <v>279</v>
      </c>
      <c r="C2" s="345">
        <v>85</v>
      </c>
      <c r="D2" s="356" t="s">
        <v>8</v>
      </c>
      <c r="E2" s="356" t="s">
        <v>44</v>
      </c>
      <c r="F2" s="356" t="s">
        <v>115</v>
      </c>
    </row>
    <row r="3" spans="1:6" ht="15.75" thickBot="1" x14ac:dyDescent="0.3">
      <c r="A3" s="232">
        <v>2</v>
      </c>
      <c r="B3" s="250" t="s">
        <v>280</v>
      </c>
      <c r="C3" s="251">
        <v>22</v>
      </c>
      <c r="D3" s="252" t="s">
        <v>118</v>
      </c>
      <c r="E3" s="252" t="s">
        <v>107</v>
      </c>
      <c r="F3" s="252" t="s">
        <v>99</v>
      </c>
    </row>
    <row r="4" spans="1:6" ht="15.75" customHeight="1" thickBot="1" x14ac:dyDescent="0.3">
      <c r="A4" s="232">
        <v>3</v>
      </c>
      <c r="B4" s="343" t="s">
        <v>281</v>
      </c>
      <c r="C4" s="354">
        <v>9</v>
      </c>
      <c r="D4" s="365" t="s">
        <v>10</v>
      </c>
      <c r="E4" s="365" t="s">
        <v>102</v>
      </c>
      <c r="F4" s="365"/>
    </row>
    <row r="5" spans="1:6" ht="15.75" thickBot="1" x14ac:dyDescent="0.3">
      <c r="A5" s="232">
        <v>4</v>
      </c>
      <c r="B5" s="339" t="s">
        <v>282</v>
      </c>
      <c r="C5" s="350">
        <v>32</v>
      </c>
      <c r="D5" s="361" t="s">
        <v>5</v>
      </c>
      <c r="E5" s="361" t="s">
        <v>101</v>
      </c>
      <c r="F5" s="361" t="s">
        <v>88</v>
      </c>
    </row>
    <row r="6" spans="1:6" ht="15.75" thickBot="1" x14ac:dyDescent="0.3">
      <c r="A6" s="232">
        <v>5</v>
      </c>
      <c r="B6" s="336" t="s">
        <v>283</v>
      </c>
      <c r="C6" s="347">
        <v>27</v>
      </c>
      <c r="D6" s="358" t="s">
        <v>8</v>
      </c>
      <c r="E6" s="358" t="s">
        <v>105</v>
      </c>
      <c r="F6" s="358" t="s">
        <v>43</v>
      </c>
    </row>
    <row r="7" spans="1:6" ht="15.75" thickBot="1" x14ac:dyDescent="0.3">
      <c r="A7" s="232">
        <v>6</v>
      </c>
      <c r="B7" s="337" t="s">
        <v>284</v>
      </c>
      <c r="C7" s="348">
        <v>73</v>
      </c>
      <c r="D7" s="359" t="s">
        <v>9</v>
      </c>
      <c r="E7" s="359" t="s">
        <v>50</v>
      </c>
      <c r="F7" s="359" t="s">
        <v>99</v>
      </c>
    </row>
    <row r="8" spans="1:6" ht="15.75" thickBot="1" x14ac:dyDescent="0.3">
      <c r="A8" s="232">
        <v>7</v>
      </c>
      <c r="B8" s="341" t="s">
        <v>285</v>
      </c>
      <c r="C8" s="352">
        <v>6</v>
      </c>
      <c r="D8" s="363" t="s">
        <v>4</v>
      </c>
      <c r="E8" s="363" t="s">
        <v>100</v>
      </c>
      <c r="F8" s="363" t="s">
        <v>113</v>
      </c>
    </row>
    <row r="9" spans="1:6" ht="15.75" thickBot="1" x14ac:dyDescent="0.3">
      <c r="A9" s="232">
        <v>8</v>
      </c>
      <c r="B9" s="250" t="s">
        <v>286</v>
      </c>
      <c r="C9" s="251">
        <v>99</v>
      </c>
      <c r="D9" s="252" t="s">
        <v>118</v>
      </c>
      <c r="E9" s="252" t="s">
        <v>53</v>
      </c>
      <c r="F9" s="252" t="s">
        <v>115</v>
      </c>
    </row>
    <row r="10" spans="1:6" ht="15.75" thickBot="1" x14ac:dyDescent="0.3">
      <c r="A10" s="232">
        <v>9</v>
      </c>
      <c r="B10" s="342" t="s">
        <v>287</v>
      </c>
      <c r="C10" s="353">
        <v>23</v>
      </c>
      <c r="D10" s="364" t="s">
        <v>2</v>
      </c>
      <c r="E10" s="364" t="s">
        <v>42</v>
      </c>
      <c r="F10" s="364" t="s">
        <v>114</v>
      </c>
    </row>
    <row r="11" spans="1:6" ht="15.75" thickBot="1" x14ac:dyDescent="0.3">
      <c r="A11" s="232">
        <v>10</v>
      </c>
      <c r="B11" s="247" t="s">
        <v>288</v>
      </c>
      <c r="C11" s="248">
        <v>63</v>
      </c>
      <c r="D11" s="249" t="s">
        <v>11</v>
      </c>
      <c r="E11" s="249" t="s">
        <v>112</v>
      </c>
      <c r="F11" s="249" t="s">
        <v>88</v>
      </c>
    </row>
    <row r="12" spans="1:6" ht="15.75" thickBot="1" x14ac:dyDescent="0.3">
      <c r="A12" s="232">
        <v>11</v>
      </c>
      <c r="B12" s="340" t="s">
        <v>289</v>
      </c>
      <c r="C12" s="351">
        <v>80</v>
      </c>
      <c r="D12" s="362" t="s">
        <v>124</v>
      </c>
      <c r="E12" s="362" t="s">
        <v>111</v>
      </c>
      <c r="F12" s="362" t="s">
        <v>43</v>
      </c>
    </row>
    <row r="13" spans="1:6" ht="15.75" thickBot="1" x14ac:dyDescent="0.3">
      <c r="A13" s="232">
        <v>12</v>
      </c>
      <c r="B13" s="228" t="s">
        <v>290</v>
      </c>
      <c r="C13" s="241">
        <v>12</v>
      </c>
      <c r="D13" s="242" t="s">
        <v>7</v>
      </c>
      <c r="E13" s="242" t="s">
        <v>100</v>
      </c>
      <c r="F13" s="242" t="s">
        <v>113</v>
      </c>
    </row>
    <row r="14" spans="1:6" ht="15.75" thickBot="1" x14ac:dyDescent="0.3">
      <c r="A14" s="232">
        <v>13</v>
      </c>
      <c r="B14" s="226" t="s">
        <v>291</v>
      </c>
      <c r="C14" s="237">
        <v>69</v>
      </c>
      <c r="D14" s="238" t="s">
        <v>5</v>
      </c>
      <c r="E14" s="238" t="s">
        <v>46</v>
      </c>
      <c r="F14" s="238" t="s">
        <v>113</v>
      </c>
    </row>
    <row r="15" spans="1:6" ht="15.75" thickBot="1" x14ac:dyDescent="0.3">
      <c r="A15" s="232">
        <v>14</v>
      </c>
      <c r="B15" s="338" t="s">
        <v>292</v>
      </c>
      <c r="C15" s="349">
        <v>17</v>
      </c>
      <c r="D15" s="360" t="s">
        <v>2</v>
      </c>
      <c r="E15" s="360" t="s">
        <v>108</v>
      </c>
      <c r="F15" s="360" t="s">
        <v>113</v>
      </c>
    </row>
    <row r="16" spans="1:6" ht="15.75" thickBot="1" x14ac:dyDescent="0.3">
      <c r="A16" s="232">
        <v>15</v>
      </c>
      <c r="B16" s="228" t="s">
        <v>293</v>
      </c>
      <c r="C16" s="241">
        <v>7</v>
      </c>
      <c r="D16" s="242" t="s">
        <v>7</v>
      </c>
      <c r="E16" s="242" t="s">
        <v>51</v>
      </c>
      <c r="F16" s="242" t="s">
        <v>115</v>
      </c>
    </row>
    <row r="17" spans="1:6" ht="15.75" thickBot="1" x14ac:dyDescent="0.3">
      <c r="A17" s="232">
        <v>16</v>
      </c>
      <c r="B17" s="340" t="s">
        <v>305</v>
      </c>
      <c r="C17" s="351">
        <v>81</v>
      </c>
      <c r="D17" s="362" t="s">
        <v>124</v>
      </c>
      <c r="E17" s="362" t="s">
        <v>111</v>
      </c>
      <c r="F17" s="362"/>
    </row>
    <row r="18" spans="1:6" ht="15.75" thickBot="1" x14ac:dyDescent="0.3">
      <c r="A18" s="232">
        <v>17</v>
      </c>
      <c r="B18" s="230" t="s">
        <v>294</v>
      </c>
      <c r="C18" s="245">
        <v>29</v>
      </c>
      <c r="D18" s="246" t="s">
        <v>10</v>
      </c>
      <c r="E18" s="246" t="s">
        <v>49</v>
      </c>
      <c r="F18" s="246" t="s">
        <v>45</v>
      </c>
    </row>
    <row r="19" spans="1:6" ht="15.75" thickBot="1" x14ac:dyDescent="0.3">
      <c r="A19" s="232">
        <v>18</v>
      </c>
      <c r="B19" s="225" t="s">
        <v>295</v>
      </c>
      <c r="C19" s="235">
        <v>83</v>
      </c>
      <c r="D19" s="236" t="s">
        <v>4</v>
      </c>
      <c r="E19" s="236" t="s">
        <v>52</v>
      </c>
      <c r="F19" s="236" t="s">
        <v>113</v>
      </c>
    </row>
    <row r="20" spans="1:6" ht="15.75" thickBot="1" x14ac:dyDescent="0.3">
      <c r="A20" s="232">
        <v>19</v>
      </c>
      <c r="B20" s="335" t="s">
        <v>296</v>
      </c>
      <c r="C20" s="346">
        <v>84</v>
      </c>
      <c r="D20" s="357" t="s">
        <v>3</v>
      </c>
      <c r="E20" s="357" t="s">
        <v>51</v>
      </c>
      <c r="F20" s="357" t="s">
        <v>110</v>
      </c>
    </row>
    <row r="21" spans="1:6" ht="15.75" thickBot="1" x14ac:dyDescent="0.3">
      <c r="A21" s="232">
        <v>20</v>
      </c>
      <c r="B21" s="247" t="s">
        <v>297</v>
      </c>
      <c r="C21" s="248">
        <v>93</v>
      </c>
      <c r="D21" s="249" t="s">
        <v>11</v>
      </c>
      <c r="E21" s="249" t="s">
        <v>106</v>
      </c>
      <c r="F21" s="249"/>
    </row>
    <row r="22" spans="1:6" ht="15.75" thickBot="1" x14ac:dyDescent="0.3">
      <c r="A22" s="232">
        <v>21</v>
      </c>
      <c r="B22" s="229" t="s">
        <v>298</v>
      </c>
      <c r="C22" s="243">
        <v>18</v>
      </c>
      <c r="D22" s="244" t="s">
        <v>9</v>
      </c>
      <c r="E22" s="244" t="s">
        <v>48</v>
      </c>
      <c r="F22" s="244" t="s">
        <v>88</v>
      </c>
    </row>
    <row r="23" spans="1:6" ht="15.75" thickBot="1" x14ac:dyDescent="0.3">
      <c r="A23" s="232">
        <v>22</v>
      </c>
      <c r="B23" s="227" t="s">
        <v>299</v>
      </c>
      <c r="C23" s="239">
        <v>5</v>
      </c>
      <c r="D23" s="240" t="s">
        <v>6</v>
      </c>
      <c r="E23" s="240" t="s">
        <v>52</v>
      </c>
      <c r="F23" s="240" t="s">
        <v>113</v>
      </c>
    </row>
    <row r="24" spans="1:6" ht="15.75" thickBot="1" x14ac:dyDescent="0.3">
      <c r="A24" s="232">
        <v>23</v>
      </c>
      <c r="B24" s="335" t="s">
        <v>300</v>
      </c>
      <c r="C24" s="346">
        <v>11</v>
      </c>
      <c r="D24" s="357" t="s">
        <v>3</v>
      </c>
      <c r="E24" s="357" t="s">
        <v>47</v>
      </c>
      <c r="F24" s="357" t="s">
        <v>87</v>
      </c>
    </row>
    <row r="25" spans="1:6" x14ac:dyDescent="0.25">
      <c r="A25" s="231">
        <v>24</v>
      </c>
      <c r="B25" s="344" t="s">
        <v>301</v>
      </c>
      <c r="C25" s="355">
        <v>74</v>
      </c>
      <c r="D25" s="366" t="s">
        <v>6</v>
      </c>
      <c r="E25" s="366" t="s">
        <v>109</v>
      </c>
      <c r="F25" s="366" t="s">
        <v>87</v>
      </c>
    </row>
  </sheetData>
  <sortState ref="B2:F25">
    <sortCondition ref="B1"/>
  </sortState>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2">
        <x14:dataValidation type="list" showInputMessage="1" showErrorMessage="1" xr:uid="{00000000-0002-0000-0200-000000000000}">
          <x14:formula1>
            <xm:f>'Caratteristiche Scuderie'!$B$2:$B$13</xm:f>
          </x14:formula1>
          <xm:sqref>A27:C27</xm:sqref>
        </x14:dataValidation>
        <x14:dataValidation type="list" showInputMessage="1" showErrorMessage="1" xr:uid="{00000000-0002-0000-0200-000001000000}">
          <x14:formula1>
            <xm:f>'Caratteristiche Scuderie'!$B$1:$B$14</xm:f>
          </x14:formula1>
          <xm:sqref>B28:B30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IR16"/>
  <sheetViews>
    <sheetView topLeftCell="A3" workbookViewId="0">
      <selection activeCell="B16" sqref="B16"/>
    </sheetView>
  </sheetViews>
  <sheetFormatPr defaultColWidth="9.42578125" defaultRowHeight="15" x14ac:dyDescent="0.25"/>
  <cols>
    <col min="1" max="1" width="4" style="3" customWidth="1"/>
    <col min="2" max="3" width="31.85546875" style="2" customWidth="1"/>
    <col min="4" max="4" width="67.28515625" style="2" customWidth="1"/>
    <col min="5" max="252" width="9.42578125" style="2" customWidth="1"/>
    <col min="253" max="16384" width="9.42578125" style="1"/>
  </cols>
  <sheetData>
    <row r="1" spans="1:4" x14ac:dyDescent="0.25">
      <c r="A1" s="223"/>
      <c r="B1" s="223" t="s">
        <v>54</v>
      </c>
      <c r="C1" s="223" t="s">
        <v>83</v>
      </c>
      <c r="D1" s="224" t="s">
        <v>1</v>
      </c>
    </row>
    <row r="2" spans="1:4" ht="63.75" x14ac:dyDescent="0.25">
      <c r="A2" s="10">
        <v>1</v>
      </c>
      <c r="B2" s="11" t="s">
        <v>2</v>
      </c>
      <c r="C2" s="11" t="s">
        <v>59</v>
      </c>
      <c r="D2" s="12" t="s">
        <v>34</v>
      </c>
    </row>
    <row r="3" spans="1:4" ht="30" x14ac:dyDescent="0.25">
      <c r="A3" s="13">
        <v>2</v>
      </c>
      <c r="B3" s="14" t="s">
        <v>118</v>
      </c>
      <c r="C3" s="14" t="s">
        <v>127</v>
      </c>
      <c r="D3" s="15" t="s">
        <v>35</v>
      </c>
    </row>
    <row r="4" spans="1:4" ht="38.25" x14ac:dyDescent="0.25">
      <c r="A4" s="10">
        <v>3</v>
      </c>
      <c r="B4" s="11" t="s">
        <v>172</v>
      </c>
      <c r="C4" s="11" t="s">
        <v>173</v>
      </c>
      <c r="D4" s="12" t="s">
        <v>208</v>
      </c>
    </row>
    <row r="5" spans="1:4" ht="25.5" x14ac:dyDescent="0.25">
      <c r="A5" s="13">
        <v>4</v>
      </c>
      <c r="B5" s="14" t="s">
        <v>3</v>
      </c>
      <c r="C5" s="14" t="s">
        <v>209</v>
      </c>
      <c r="D5" s="15" t="s">
        <v>210</v>
      </c>
    </row>
    <row r="6" spans="1:4" x14ac:dyDescent="0.25">
      <c r="A6" s="10">
        <v>5</v>
      </c>
      <c r="B6" s="11" t="s">
        <v>124</v>
      </c>
      <c r="C6" s="11" t="s">
        <v>125</v>
      </c>
      <c r="D6" s="12" t="s">
        <v>126</v>
      </c>
    </row>
    <row r="7" spans="1:4" ht="25.5" x14ac:dyDescent="0.25">
      <c r="A7" s="13">
        <v>6</v>
      </c>
      <c r="B7" s="14" t="s">
        <v>4</v>
      </c>
      <c r="C7" s="14" t="s">
        <v>116</v>
      </c>
      <c r="D7" s="15" t="s">
        <v>119</v>
      </c>
    </row>
    <row r="8" spans="1:4" ht="25.5" x14ac:dyDescent="0.25">
      <c r="A8" s="10">
        <v>7</v>
      </c>
      <c r="B8" s="11" t="s">
        <v>5</v>
      </c>
      <c r="C8" s="11" t="s">
        <v>62</v>
      </c>
      <c r="D8" s="12" t="s">
        <v>36</v>
      </c>
    </row>
    <row r="9" spans="1:4" ht="89.25" x14ac:dyDescent="0.25">
      <c r="A9" s="13">
        <v>8</v>
      </c>
      <c r="B9" s="14" t="s">
        <v>6</v>
      </c>
      <c r="C9" s="14" t="s">
        <v>79</v>
      </c>
      <c r="D9" s="15" t="s">
        <v>211</v>
      </c>
    </row>
    <row r="10" spans="1:4" x14ac:dyDescent="0.25">
      <c r="A10" s="10">
        <v>9</v>
      </c>
      <c r="B10" s="11" t="s">
        <v>7</v>
      </c>
      <c r="C10" s="11" t="s">
        <v>80</v>
      </c>
      <c r="D10" s="12" t="s">
        <v>121</v>
      </c>
    </row>
    <row r="11" spans="1:4" ht="25.5" x14ac:dyDescent="0.25">
      <c r="A11" s="13">
        <v>10</v>
      </c>
      <c r="B11" s="14" t="s">
        <v>199</v>
      </c>
      <c r="C11" s="14" t="s">
        <v>212</v>
      </c>
      <c r="D11" s="15" t="s">
        <v>213</v>
      </c>
    </row>
    <row r="12" spans="1:4" ht="25.5" x14ac:dyDescent="0.25">
      <c r="A12" s="10">
        <v>11</v>
      </c>
      <c r="B12" s="11" t="s">
        <v>9</v>
      </c>
      <c r="C12" s="11" t="s">
        <v>61</v>
      </c>
      <c r="D12" s="12" t="s">
        <v>214</v>
      </c>
    </row>
    <row r="13" spans="1:4" ht="51" x14ac:dyDescent="0.25">
      <c r="A13" s="13">
        <v>12</v>
      </c>
      <c r="B13" s="14" t="s">
        <v>10</v>
      </c>
      <c r="C13" s="14" t="s">
        <v>63</v>
      </c>
      <c r="D13" s="15" t="s">
        <v>215</v>
      </c>
    </row>
    <row r="14" spans="1:4" ht="63.75" x14ac:dyDescent="0.25">
      <c r="A14" s="10">
        <v>13</v>
      </c>
      <c r="B14" s="11" t="s">
        <v>11</v>
      </c>
      <c r="C14" s="11" t="s">
        <v>60</v>
      </c>
      <c r="D14" s="12" t="s">
        <v>216</v>
      </c>
    </row>
    <row r="15" spans="1:4" ht="25.5" x14ac:dyDescent="0.25">
      <c r="A15" s="13">
        <v>14</v>
      </c>
      <c r="B15" s="14" t="s">
        <v>200</v>
      </c>
      <c r="C15" s="14" t="s">
        <v>217</v>
      </c>
      <c r="D15" s="15" t="s">
        <v>218</v>
      </c>
    </row>
    <row r="16" spans="1:4" ht="38.25" x14ac:dyDescent="0.25">
      <c r="A16" s="10">
        <v>15</v>
      </c>
      <c r="B16" s="11" t="s">
        <v>8</v>
      </c>
      <c r="C16" s="11" t="s">
        <v>117</v>
      </c>
      <c r="D16" s="12" t="s">
        <v>37</v>
      </c>
    </row>
  </sheetData>
  <pageMargins left="0.75" right="0.75" top="1" bottom="1" header="0.5" footer="0.5"/>
  <pageSetup orientation="landscape" r:id="rId1"/>
  <headerFooter>
    <oddFooter>&amp;L&amp;"Helvetica,Regular"&amp;11&amp;K000000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4"/>
  <dimension ref="A1:C21"/>
  <sheetViews>
    <sheetView workbookViewId="0">
      <selection activeCell="F11" sqref="F11"/>
    </sheetView>
  </sheetViews>
  <sheetFormatPr defaultColWidth="8.85546875" defaultRowHeight="15" x14ac:dyDescent="0.25"/>
  <cols>
    <col min="1" max="1" width="4.42578125" customWidth="1"/>
    <col min="2" max="2" width="27.7109375" customWidth="1"/>
    <col min="3" max="3" width="64.140625" customWidth="1"/>
    <col min="5" max="5" width="4.42578125" customWidth="1"/>
    <col min="6" max="6" width="27.7109375" customWidth="1"/>
  </cols>
  <sheetData>
    <row r="1" spans="1:3" ht="18.75" x14ac:dyDescent="0.3">
      <c r="A1" s="29"/>
      <c r="B1" s="29" t="s">
        <v>81</v>
      </c>
      <c r="C1" s="29" t="s">
        <v>1</v>
      </c>
    </row>
    <row r="2" spans="1:3" ht="48" x14ac:dyDescent="0.25">
      <c r="A2" s="215">
        <v>1</v>
      </c>
      <c r="B2" s="216" t="s">
        <v>47</v>
      </c>
      <c r="C2" s="217" t="s">
        <v>16</v>
      </c>
    </row>
    <row r="3" spans="1:3" ht="48" x14ac:dyDescent="0.25">
      <c r="A3" s="218">
        <v>2</v>
      </c>
      <c r="B3" s="219" t="s">
        <v>52</v>
      </c>
      <c r="C3" s="220" t="s">
        <v>201</v>
      </c>
    </row>
    <row r="4" spans="1:3" ht="24" x14ac:dyDescent="0.25">
      <c r="A4" s="215">
        <v>3</v>
      </c>
      <c r="B4" s="216" t="s">
        <v>108</v>
      </c>
      <c r="C4" s="217" t="s">
        <v>15</v>
      </c>
    </row>
    <row r="5" spans="1:3" ht="24" x14ac:dyDescent="0.25">
      <c r="A5" s="218">
        <v>4</v>
      </c>
      <c r="B5" s="219" t="s">
        <v>53</v>
      </c>
      <c r="C5" s="220" t="s">
        <v>21</v>
      </c>
    </row>
    <row r="6" spans="1:3" ht="30" x14ac:dyDescent="0.25">
      <c r="A6" s="215">
        <v>5</v>
      </c>
      <c r="B6" s="216" t="s">
        <v>105</v>
      </c>
      <c r="C6" s="217" t="s">
        <v>12</v>
      </c>
    </row>
    <row r="7" spans="1:3" ht="36" x14ac:dyDescent="0.25">
      <c r="A7" s="218">
        <v>6</v>
      </c>
      <c r="B7" s="219" t="s">
        <v>48</v>
      </c>
      <c r="C7" s="220" t="s">
        <v>20</v>
      </c>
    </row>
    <row r="8" spans="1:3" ht="36" x14ac:dyDescent="0.25">
      <c r="A8" s="215">
        <v>7</v>
      </c>
      <c r="B8" s="216" t="s">
        <v>50</v>
      </c>
      <c r="C8" s="217" t="s">
        <v>14</v>
      </c>
    </row>
    <row r="9" spans="1:3" ht="36" x14ac:dyDescent="0.25">
      <c r="A9" s="218">
        <v>8</v>
      </c>
      <c r="B9" s="219" t="s">
        <v>106</v>
      </c>
      <c r="C9" s="220" t="s">
        <v>202</v>
      </c>
    </row>
    <row r="10" spans="1:3" ht="36" x14ac:dyDescent="0.25">
      <c r="A10" s="215">
        <v>9</v>
      </c>
      <c r="B10" s="216" t="s">
        <v>112</v>
      </c>
      <c r="C10" s="217" t="s">
        <v>24</v>
      </c>
    </row>
    <row r="11" spans="1:3" ht="24" x14ac:dyDescent="0.25">
      <c r="A11" s="218">
        <v>10</v>
      </c>
      <c r="B11" s="219" t="s">
        <v>109</v>
      </c>
      <c r="C11" s="220" t="s">
        <v>17</v>
      </c>
    </row>
    <row r="12" spans="1:3" ht="24" x14ac:dyDescent="0.25">
      <c r="A12" s="215">
        <v>11</v>
      </c>
      <c r="B12" s="216" t="s">
        <v>51</v>
      </c>
      <c r="C12" s="217" t="s">
        <v>18</v>
      </c>
    </row>
    <row r="13" spans="1:3" ht="36" x14ac:dyDescent="0.25">
      <c r="A13" s="218">
        <v>12</v>
      </c>
      <c r="B13" s="219" t="s">
        <v>107</v>
      </c>
      <c r="C13" s="220" t="s">
        <v>13</v>
      </c>
    </row>
    <row r="14" spans="1:3" ht="36" x14ac:dyDescent="0.25">
      <c r="A14" s="215">
        <v>13</v>
      </c>
      <c r="B14" s="216" t="s">
        <v>100</v>
      </c>
      <c r="C14" s="217" t="s">
        <v>19</v>
      </c>
    </row>
    <row r="15" spans="1:3" ht="48" x14ac:dyDescent="0.25">
      <c r="A15" s="218">
        <v>14</v>
      </c>
      <c r="B15" s="219" t="s">
        <v>44</v>
      </c>
      <c r="C15" s="220" t="s">
        <v>23</v>
      </c>
    </row>
    <row r="16" spans="1:3" ht="24" x14ac:dyDescent="0.25">
      <c r="A16" s="215">
        <v>15</v>
      </c>
      <c r="B16" s="216" t="s">
        <v>102</v>
      </c>
      <c r="C16" s="217" t="s">
        <v>26</v>
      </c>
    </row>
    <row r="17" spans="1:3" ht="24" x14ac:dyDescent="0.25">
      <c r="A17" s="218">
        <v>16</v>
      </c>
      <c r="B17" s="219" t="s">
        <v>49</v>
      </c>
      <c r="C17" s="220" t="s">
        <v>203</v>
      </c>
    </row>
    <row r="18" spans="1:3" ht="48" x14ac:dyDescent="0.25">
      <c r="A18" s="215">
        <v>17</v>
      </c>
      <c r="B18" s="216" t="s">
        <v>46</v>
      </c>
      <c r="C18" s="217" t="s">
        <v>22</v>
      </c>
    </row>
    <row r="19" spans="1:3" ht="24" x14ac:dyDescent="0.25">
      <c r="A19" s="218">
        <v>18</v>
      </c>
      <c r="B19" s="219" t="s">
        <v>111</v>
      </c>
      <c r="C19" s="220" t="s">
        <v>204</v>
      </c>
    </row>
    <row r="20" spans="1:3" ht="72" x14ac:dyDescent="0.25">
      <c r="A20" s="215">
        <v>19</v>
      </c>
      <c r="B20" s="216" t="s">
        <v>101</v>
      </c>
      <c r="C20" s="217" t="s">
        <v>205</v>
      </c>
    </row>
    <row r="21" spans="1:3" ht="36" x14ac:dyDescent="0.25">
      <c r="A21" s="218">
        <v>20</v>
      </c>
      <c r="B21" s="219" t="s">
        <v>42</v>
      </c>
      <c r="C21" s="220" t="s">
        <v>206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5"/>
  <dimension ref="A1:IQ11"/>
  <sheetViews>
    <sheetView topLeftCell="A7" workbookViewId="0">
      <selection activeCell="B11" sqref="B11"/>
    </sheetView>
  </sheetViews>
  <sheetFormatPr defaultColWidth="9.42578125" defaultRowHeight="15" x14ac:dyDescent="0.25"/>
  <cols>
    <col min="1" max="1" width="4" style="3" customWidth="1"/>
    <col min="2" max="2" width="31.85546875" style="2" customWidth="1"/>
    <col min="3" max="3" width="67.28515625" style="2" customWidth="1"/>
    <col min="4" max="251" width="9.42578125" style="2" customWidth="1"/>
    <col min="252" max="16384" width="9.42578125" style="1"/>
  </cols>
  <sheetData>
    <row r="1" spans="1:3" x14ac:dyDescent="0.25">
      <c r="A1" s="221"/>
      <c r="B1" s="221" t="s">
        <v>82</v>
      </c>
      <c r="C1" s="222" t="s">
        <v>1</v>
      </c>
    </row>
    <row r="2" spans="1:3" x14ac:dyDescent="0.25">
      <c r="A2" s="7">
        <v>1</v>
      </c>
      <c r="B2" s="8" t="s">
        <v>114</v>
      </c>
      <c r="C2" s="9" t="s">
        <v>30</v>
      </c>
    </row>
    <row r="3" spans="1:3" ht="38.25" x14ac:dyDescent="0.25">
      <c r="A3" s="4">
        <v>2</v>
      </c>
      <c r="B3" s="5" t="s">
        <v>43</v>
      </c>
      <c r="C3" s="6" t="s">
        <v>29</v>
      </c>
    </row>
    <row r="4" spans="1:3" ht="38.25" x14ac:dyDescent="0.25">
      <c r="A4" s="7">
        <v>3</v>
      </c>
      <c r="B4" s="8" t="s">
        <v>103</v>
      </c>
      <c r="C4" s="9" t="s">
        <v>33</v>
      </c>
    </row>
    <row r="5" spans="1:3" ht="25.5" x14ac:dyDescent="0.25">
      <c r="A5" s="4">
        <v>4</v>
      </c>
      <c r="B5" s="5" t="s">
        <v>87</v>
      </c>
      <c r="C5" s="6" t="s">
        <v>207</v>
      </c>
    </row>
    <row r="6" spans="1:3" x14ac:dyDescent="0.25">
      <c r="A6" s="7">
        <v>5</v>
      </c>
      <c r="B6" s="8" t="s">
        <v>115</v>
      </c>
      <c r="C6" s="9" t="s">
        <v>32</v>
      </c>
    </row>
    <row r="7" spans="1:3" ht="38.25" x14ac:dyDescent="0.25">
      <c r="A7" s="4">
        <v>6</v>
      </c>
      <c r="B7" s="5" t="s">
        <v>99</v>
      </c>
      <c r="C7" s="6" t="s">
        <v>28</v>
      </c>
    </row>
    <row r="8" spans="1:3" ht="76.5" x14ac:dyDescent="0.25">
      <c r="A8" s="7">
        <v>7</v>
      </c>
      <c r="B8" s="8" t="s">
        <v>110</v>
      </c>
      <c r="C8" s="9" t="s">
        <v>98</v>
      </c>
    </row>
    <row r="9" spans="1:3" ht="63.75" x14ac:dyDescent="0.25">
      <c r="A9" s="4">
        <v>8</v>
      </c>
      <c r="B9" s="5" t="s">
        <v>45</v>
      </c>
      <c r="C9" s="6" t="s">
        <v>31</v>
      </c>
    </row>
    <row r="10" spans="1:3" ht="25.5" x14ac:dyDescent="0.25">
      <c r="A10" s="7">
        <v>9</v>
      </c>
      <c r="B10" s="8" t="s">
        <v>113</v>
      </c>
      <c r="C10" s="9" t="s">
        <v>27</v>
      </c>
    </row>
    <row r="11" spans="1:3" ht="25.5" x14ac:dyDescent="0.25">
      <c r="A11" s="4">
        <v>10</v>
      </c>
      <c r="B11" s="5" t="s">
        <v>88</v>
      </c>
      <c r="C11" s="6" t="s">
        <v>25</v>
      </c>
    </row>
  </sheetData>
  <pageMargins left="0.75" right="0.75" top="1" bottom="1" header="0.5" footer="0.5"/>
  <pageSetup orientation="landscape" r:id="rId1"/>
  <headerFooter>
    <oddFooter>&amp;L&amp;"Helvetica,Regular"&amp;11&amp;K000000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1</vt:i4>
      </vt:variant>
    </vt:vector>
  </HeadingPairs>
  <TitlesOfParts>
    <vt:vector size="7" baseType="lpstr">
      <vt:lpstr>Set Up Vettura</vt:lpstr>
      <vt:lpstr>Scheda Vettura</vt:lpstr>
      <vt:lpstr>Piloti e scuderie</vt:lpstr>
      <vt:lpstr>Caratteristiche Scuderie</vt:lpstr>
      <vt:lpstr>Abilità Principali</vt:lpstr>
      <vt:lpstr>Abilità Secondaria</vt:lpstr>
      <vt:lpstr>'Scheda Vettura'!Area_stampa</vt:lpstr>
    </vt:vector>
  </TitlesOfParts>
  <Company>Intesa-Sanpaolo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2019-04-09T11:30:25Z</cp:lastPrinted>
  <dcterms:created xsi:type="dcterms:W3CDTF">2017-01-10T07:04:54Z</dcterms:created>
  <dcterms:modified xsi:type="dcterms:W3CDTF">2019-05-08T07:21:08Z</dcterms:modified>
</cp:coreProperties>
</file>